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0" windowWidth="20490" windowHeight="7755"/>
  </bookViews>
  <sheets>
    <sheet name="coeff" sheetId="2" r:id="rId1"/>
    <sheet name="h2h" sheetId="1" r:id="rId2"/>
    <sheet name="line" sheetId="3" r:id="rId3"/>
    <sheet name="multiple Lines" sheetId="5" r:id="rId4"/>
    <sheet name="futures" sheetId="4" r:id="rId5"/>
  </sheets>
  <definedNames>
    <definedName name="playerbets" localSheetId="4">futures!#REF!</definedName>
    <definedName name="playerbets" localSheetId="1">h2h!#REF!</definedName>
    <definedName name="playerbets" localSheetId="2">line!#REF!</definedName>
    <definedName name="playerbets_1" localSheetId="4">futures!#REF!</definedName>
    <definedName name="playerbets_1" localSheetId="1">h2h!#REF!</definedName>
    <definedName name="playerbets_1" localSheetId="2">line!#REF!</definedName>
    <definedName name="playerbets_10" localSheetId="1">h2h!#REF!</definedName>
    <definedName name="playerbets_11" localSheetId="1">h2h!#REF!</definedName>
    <definedName name="playerbets_12" localSheetId="1">h2h!#REF!</definedName>
    <definedName name="playerbets_13" localSheetId="1">h2h!#REF!</definedName>
    <definedName name="playerbets_14" localSheetId="1">h2h!#REF!</definedName>
    <definedName name="playerbets_15" localSheetId="1">h2h!#REF!</definedName>
    <definedName name="playerbets_16" localSheetId="1">h2h!#REF!</definedName>
    <definedName name="playerbets_17" localSheetId="1">h2h!#REF!</definedName>
    <definedName name="playerbets_18" localSheetId="1">h2h!#REF!</definedName>
    <definedName name="playerbets_2" localSheetId="4">futures!#REF!</definedName>
    <definedName name="playerbets_2" localSheetId="1">h2h!#REF!</definedName>
    <definedName name="playerbets_2" localSheetId="2">line!#REF!</definedName>
    <definedName name="playerbets_3" localSheetId="4">futures!#REF!</definedName>
    <definedName name="playerbets_3" localSheetId="1">h2h!#REF!</definedName>
    <definedName name="playerbets_3" localSheetId="2">line!#REF!</definedName>
    <definedName name="playerbets_4" localSheetId="1">h2h!#REF!</definedName>
    <definedName name="playerbets_5" localSheetId="1">h2h!#REF!</definedName>
    <definedName name="playerbets_6" localSheetId="1">h2h!#REF!</definedName>
    <definedName name="playerbets_7" localSheetId="1">h2h!#REF!</definedName>
    <definedName name="playerbets_8" localSheetId="1">h2h!#REF!</definedName>
    <definedName name="playerbets_9" localSheetId="1">h2h!#REF!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4" i="1"/>
  <c r="G72" i="5"/>
  <c r="J72" i="5" s="1"/>
  <c r="G71" i="5"/>
  <c r="J71" i="5" s="1"/>
  <c r="G70" i="5"/>
  <c r="J70" i="5" s="1"/>
  <c r="G69" i="5"/>
  <c r="J69" i="5" s="1"/>
  <c r="G68" i="5"/>
  <c r="J68" i="5" s="1"/>
  <c r="G67" i="5"/>
  <c r="J67" i="5" s="1"/>
  <c r="G64" i="5"/>
  <c r="J64" i="5" s="1"/>
  <c r="G63" i="5"/>
  <c r="J63" i="5" s="1"/>
  <c r="G62" i="5"/>
  <c r="J62" i="5" s="1"/>
  <c r="G61" i="5"/>
  <c r="J61" i="5" s="1"/>
  <c r="G60" i="5"/>
  <c r="J60" i="5" s="1"/>
  <c r="G59" i="5"/>
  <c r="J59" i="5" s="1"/>
  <c r="G56" i="5"/>
  <c r="J56" i="5" s="1"/>
  <c r="G55" i="5"/>
  <c r="J55" i="5" s="1"/>
  <c r="G54" i="5"/>
  <c r="J54" i="5" s="1"/>
  <c r="G53" i="5"/>
  <c r="J53" i="5" s="1"/>
  <c r="G52" i="5"/>
  <c r="J52" i="5" s="1"/>
  <c r="G51" i="5"/>
  <c r="J51" i="5" s="1"/>
  <c r="G48" i="5"/>
  <c r="J48" i="5" s="1"/>
  <c r="G47" i="5"/>
  <c r="J47" i="5" s="1"/>
  <c r="G46" i="5"/>
  <c r="J46" i="5" s="1"/>
  <c r="G45" i="5"/>
  <c r="J45" i="5" s="1"/>
  <c r="G44" i="5"/>
  <c r="J44" i="5" s="1"/>
  <c r="G43" i="5"/>
  <c r="J43" i="5" s="1"/>
  <c r="G40" i="5"/>
  <c r="J40" i="5" s="1"/>
  <c r="G39" i="5"/>
  <c r="J39" i="5" s="1"/>
  <c r="G38" i="5"/>
  <c r="J38" i="5" s="1"/>
  <c r="G37" i="5"/>
  <c r="J37" i="5" s="1"/>
  <c r="G36" i="5"/>
  <c r="J36" i="5" s="1"/>
  <c r="G35" i="5"/>
  <c r="J35" i="5" s="1"/>
  <c r="J32" i="5"/>
  <c r="H32" i="5"/>
  <c r="G32" i="5"/>
  <c r="I32" i="5" s="1"/>
  <c r="J31" i="5"/>
  <c r="H31" i="5"/>
  <c r="G31" i="5"/>
  <c r="I31" i="5" s="1"/>
  <c r="J30" i="5"/>
  <c r="H30" i="5"/>
  <c r="G30" i="5"/>
  <c r="I30" i="5" s="1"/>
  <c r="J29" i="5"/>
  <c r="H29" i="5"/>
  <c r="G29" i="5"/>
  <c r="I29" i="5" s="1"/>
  <c r="J28" i="5"/>
  <c r="H28" i="5"/>
  <c r="G28" i="5"/>
  <c r="I28" i="5" s="1"/>
  <c r="J27" i="5"/>
  <c r="H27" i="5"/>
  <c r="G27" i="5"/>
  <c r="I27" i="5" s="1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19" i="5"/>
  <c r="J19" i="5" s="1"/>
  <c r="J12" i="5"/>
  <c r="J13" i="5"/>
  <c r="J14" i="5"/>
  <c r="J15" i="5"/>
  <c r="J16" i="5"/>
  <c r="J11" i="5"/>
  <c r="I12" i="5"/>
  <c r="I13" i="5"/>
  <c r="I14" i="5"/>
  <c r="I15" i="5"/>
  <c r="I16" i="5"/>
  <c r="I11" i="5"/>
  <c r="H12" i="5"/>
  <c r="H13" i="5"/>
  <c r="H14" i="5"/>
  <c r="H15" i="5"/>
  <c r="H16" i="5"/>
  <c r="H11" i="5"/>
  <c r="G12" i="5"/>
  <c r="G13" i="5"/>
  <c r="G14" i="5"/>
  <c r="G15" i="5"/>
  <c r="G16" i="5"/>
  <c r="G11" i="5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B4" i="3"/>
  <c r="A4" i="3"/>
  <c r="I67" i="5" l="1"/>
  <c r="I68" i="5"/>
  <c r="I69" i="5"/>
  <c r="I70" i="5"/>
  <c r="I71" i="5"/>
  <c r="I72" i="5"/>
  <c r="H67" i="5"/>
  <c r="H68" i="5"/>
  <c r="H69" i="5"/>
  <c r="H70" i="5"/>
  <c r="H71" i="5"/>
  <c r="H72" i="5"/>
  <c r="I59" i="5"/>
  <c r="I60" i="5"/>
  <c r="I61" i="5"/>
  <c r="I62" i="5"/>
  <c r="I63" i="5"/>
  <c r="I64" i="5"/>
  <c r="H59" i="5"/>
  <c r="H60" i="5"/>
  <c r="H61" i="5"/>
  <c r="H62" i="5"/>
  <c r="H63" i="5"/>
  <c r="H64" i="5"/>
  <c r="I51" i="5"/>
  <c r="I52" i="5"/>
  <c r="I53" i="5"/>
  <c r="I54" i="5"/>
  <c r="I55" i="5"/>
  <c r="I56" i="5"/>
  <c r="H51" i="5"/>
  <c r="H52" i="5"/>
  <c r="H53" i="5"/>
  <c r="H54" i="5"/>
  <c r="H55" i="5"/>
  <c r="H56" i="5"/>
  <c r="I43" i="5"/>
  <c r="I44" i="5"/>
  <c r="I45" i="5"/>
  <c r="I46" i="5"/>
  <c r="I47" i="5"/>
  <c r="I48" i="5"/>
  <c r="H43" i="5"/>
  <c r="H44" i="5"/>
  <c r="H45" i="5"/>
  <c r="H46" i="5"/>
  <c r="H47" i="5"/>
  <c r="H48" i="5"/>
  <c r="I35" i="5"/>
  <c r="I36" i="5"/>
  <c r="I37" i="5"/>
  <c r="I38" i="5"/>
  <c r="I39" i="5"/>
  <c r="I40" i="5"/>
  <c r="H35" i="5"/>
  <c r="H36" i="5"/>
  <c r="H37" i="5"/>
  <c r="H38" i="5"/>
  <c r="H39" i="5"/>
  <c r="H40" i="5"/>
  <c r="I19" i="5"/>
  <c r="H19" i="5"/>
  <c r="M21" i="4"/>
  <c r="L21" i="4"/>
  <c r="K21" i="4"/>
  <c r="J21" i="4"/>
  <c r="M20" i="4"/>
  <c r="L20" i="4"/>
  <c r="K20" i="4"/>
  <c r="J20" i="4"/>
  <c r="M19" i="4"/>
  <c r="L19" i="4"/>
  <c r="K19" i="4"/>
  <c r="J19" i="4"/>
  <c r="M18" i="4"/>
  <c r="L18" i="4"/>
  <c r="K18" i="4"/>
  <c r="J18" i="4"/>
  <c r="M17" i="4"/>
  <c r="L17" i="4"/>
  <c r="K17" i="4"/>
  <c r="J17" i="4"/>
  <c r="M16" i="4"/>
  <c r="L16" i="4"/>
  <c r="K16" i="4"/>
  <c r="J16" i="4"/>
  <c r="M15" i="4"/>
  <c r="L15" i="4"/>
  <c r="K15" i="4"/>
  <c r="J15" i="4"/>
  <c r="M14" i="4"/>
  <c r="L14" i="4"/>
  <c r="K14" i="4"/>
  <c r="J14" i="4"/>
  <c r="M13" i="4"/>
  <c r="L13" i="4"/>
  <c r="K13" i="4"/>
  <c r="J13" i="4"/>
  <c r="M12" i="4"/>
  <c r="L12" i="4"/>
  <c r="K12" i="4"/>
  <c r="J12" i="4"/>
  <c r="M11" i="4"/>
  <c r="L11" i="4"/>
  <c r="K11" i="4"/>
  <c r="J11" i="4"/>
  <c r="M10" i="4"/>
  <c r="L10" i="4"/>
  <c r="K10" i="4"/>
  <c r="J10" i="4"/>
  <c r="M9" i="4"/>
  <c r="L9" i="4"/>
  <c r="K9" i="4"/>
  <c r="J9" i="4"/>
  <c r="M8" i="4"/>
  <c r="L8" i="4"/>
  <c r="K8" i="4"/>
  <c r="J8" i="4"/>
  <c r="M7" i="4"/>
  <c r="L7" i="4"/>
  <c r="K7" i="4"/>
  <c r="J7" i="4"/>
  <c r="M6" i="4"/>
  <c r="L6" i="4"/>
  <c r="K6" i="4"/>
  <c r="J6" i="4"/>
  <c r="M5" i="4"/>
  <c r="L5" i="4"/>
  <c r="K5" i="4"/>
  <c r="J5" i="4"/>
  <c r="M4" i="4"/>
  <c r="L4" i="4"/>
  <c r="K4" i="4"/>
  <c r="J4" i="4"/>
  <c r="H13" i="3"/>
  <c r="I13" i="3"/>
  <c r="H14" i="3"/>
  <c r="I14" i="3"/>
  <c r="H15" i="3"/>
  <c r="I15" i="3"/>
  <c r="H16" i="3"/>
  <c r="I16" i="3"/>
  <c r="H17" i="3"/>
  <c r="I17" i="3"/>
  <c r="H18" i="3"/>
  <c r="I18" i="3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G4" i="1"/>
  <c r="F4" i="1"/>
  <c r="B67" i="5" l="1"/>
  <c r="A67" i="5"/>
  <c r="B59" i="5"/>
  <c r="A59" i="5"/>
  <c r="B51" i="5"/>
  <c r="A51" i="5"/>
  <c r="B43" i="5"/>
  <c r="A43" i="5"/>
  <c r="B35" i="5"/>
  <c r="A35" i="5"/>
  <c r="B27" i="5"/>
  <c r="A27" i="5"/>
  <c r="B19" i="5"/>
  <c r="A19" i="5"/>
  <c r="B11" i="5"/>
  <c r="A11" i="5"/>
  <c r="B3" i="5"/>
  <c r="A3" i="5"/>
  <c r="G13" i="3" l="1"/>
  <c r="G14" i="3"/>
  <c r="G15" i="3"/>
  <c r="G16" i="3"/>
  <c r="G17" i="3"/>
  <c r="G18" i="3"/>
  <c r="C5" i="3" l="1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4" i="3"/>
  <c r="G12" i="3" l="1"/>
  <c r="J12" i="3" s="1"/>
  <c r="C67" i="5"/>
  <c r="G10" i="3"/>
  <c r="J10" i="3" s="1"/>
  <c r="C51" i="5"/>
  <c r="G8" i="3"/>
  <c r="J8" i="3" s="1"/>
  <c r="C35" i="5"/>
  <c r="G6" i="3"/>
  <c r="J6" i="3" s="1"/>
  <c r="C19" i="5"/>
  <c r="G4" i="3"/>
  <c r="J4" i="3" s="1"/>
  <c r="C3" i="5"/>
  <c r="G11" i="3"/>
  <c r="J11" i="3" s="1"/>
  <c r="C59" i="5"/>
  <c r="G9" i="3"/>
  <c r="J9" i="3" s="1"/>
  <c r="C43" i="5"/>
  <c r="G7" i="3"/>
  <c r="J7" i="3" s="1"/>
  <c r="C27" i="5"/>
  <c r="G5" i="3"/>
  <c r="J5" i="3" s="1"/>
  <c r="C11" i="5"/>
  <c r="H5" i="3" l="1"/>
  <c r="I5" i="3"/>
  <c r="H7" i="3"/>
  <c r="I7" i="3"/>
  <c r="H9" i="3"/>
  <c r="I9" i="3"/>
  <c r="H11" i="3"/>
  <c r="I11" i="3"/>
  <c r="I4" i="3"/>
  <c r="H4" i="3"/>
  <c r="H6" i="3"/>
  <c r="I6" i="3"/>
  <c r="H8" i="3"/>
  <c r="I8" i="3"/>
  <c r="H10" i="3"/>
  <c r="I10" i="3"/>
  <c r="H12" i="3"/>
  <c r="I12" i="3"/>
  <c r="C12" i="5"/>
  <c r="C28" i="5"/>
  <c r="C44" i="5"/>
  <c r="C60" i="5"/>
  <c r="G3" i="5"/>
  <c r="J3" i="5" s="1"/>
  <c r="C4" i="5"/>
  <c r="C20" i="5"/>
  <c r="C36" i="5"/>
  <c r="C52" i="5"/>
  <c r="C68" i="5"/>
  <c r="C69" i="5" l="1"/>
  <c r="C53" i="5"/>
  <c r="C37" i="5"/>
  <c r="C21" i="5"/>
  <c r="G4" i="5"/>
  <c r="J4" i="5" s="1"/>
  <c r="C5" i="5"/>
  <c r="C29" i="5"/>
  <c r="C13" i="5"/>
  <c r="C61" i="5"/>
  <c r="C45" i="5"/>
  <c r="C62" i="5" l="1"/>
  <c r="G5" i="5"/>
  <c r="J5" i="5" s="1"/>
  <c r="C6" i="5"/>
  <c r="C70" i="5"/>
  <c r="C46" i="5"/>
  <c r="C14" i="5"/>
  <c r="C30" i="5"/>
  <c r="C22" i="5"/>
  <c r="C38" i="5"/>
  <c r="C54" i="5"/>
  <c r="C55" i="5" l="1"/>
  <c r="C39" i="5"/>
  <c r="C71" i="5"/>
  <c r="G6" i="5"/>
  <c r="J6" i="5" s="1"/>
  <c r="C7" i="5"/>
  <c r="C23" i="5"/>
  <c r="C31" i="5"/>
  <c r="C15" i="5"/>
  <c r="C47" i="5"/>
  <c r="C63" i="5"/>
  <c r="C48" i="5" l="1"/>
  <c r="C16" i="5"/>
  <c r="C32" i="5"/>
  <c r="G7" i="5"/>
  <c r="J7" i="5" s="1"/>
  <c r="C8" i="5"/>
  <c r="G8" i="5" s="1"/>
  <c r="J8" i="5" s="1"/>
  <c r="C72" i="5"/>
  <c r="C40" i="5"/>
  <c r="C56" i="5"/>
  <c r="C64" i="5"/>
  <c r="C24" i="5"/>
  <c r="K62" i="5" l="1"/>
  <c r="K60" i="5" l="1"/>
  <c r="K21" i="5"/>
  <c r="K22" i="5"/>
  <c r="K44" i="5"/>
  <c r="K53" i="5"/>
  <c r="K20" i="5"/>
  <c r="K37" i="5"/>
  <c r="K69" i="5"/>
  <c r="K31" i="5"/>
  <c r="K7" i="5"/>
  <c r="K51" i="5"/>
  <c r="K68" i="5"/>
  <c r="K27" i="5"/>
  <c r="K14" i="5"/>
  <c r="K4" i="5"/>
  <c r="K36" i="5"/>
  <c r="K19" i="5"/>
  <c r="K48" i="5"/>
  <c r="K46" i="5"/>
  <c r="K72" i="5"/>
  <c r="K55" i="5"/>
  <c r="K32" i="5"/>
  <c r="K71" i="5"/>
  <c r="K67" i="5"/>
  <c r="K40" i="5"/>
  <c r="K47" i="5"/>
  <c r="K43" i="5"/>
  <c r="K45" i="5"/>
  <c r="K12" i="5"/>
  <c r="K29" i="5"/>
  <c r="K28" i="5"/>
  <c r="K6" i="5"/>
  <c r="K54" i="5"/>
  <c r="K15" i="5"/>
  <c r="K13" i="5"/>
  <c r="K39" i="5"/>
  <c r="K63" i="5"/>
  <c r="K59" i="5"/>
  <c r="K61" i="5"/>
  <c r="K23" i="5"/>
  <c r="K38" i="5"/>
  <c r="K16" i="5"/>
  <c r="K8" i="5"/>
  <c r="K56" i="5"/>
  <c r="K64" i="5"/>
  <c r="K5" i="5"/>
  <c r="K11" i="5"/>
  <c r="K3" i="5"/>
  <c r="K30" i="5"/>
  <c r="K24" i="5"/>
  <c r="K70" i="5"/>
  <c r="K52" i="5"/>
  <c r="K35" i="5"/>
  <c r="H8" i="5" l="1"/>
  <c r="I8" i="5"/>
  <c r="H4" i="5"/>
  <c r="I4" i="5"/>
  <c r="H3" i="5"/>
  <c r="I3" i="5"/>
  <c r="H5" i="5"/>
  <c r="I5" i="5"/>
  <c r="H6" i="5"/>
  <c r="I6" i="5"/>
  <c r="H7" i="5"/>
  <c r="I7" i="5"/>
</calcChain>
</file>

<file path=xl/sharedStrings.xml><?xml version="1.0" encoding="utf-8"?>
<sst xmlns="http://schemas.openxmlformats.org/spreadsheetml/2006/main" count="156" uniqueCount="49">
  <si>
    <t>Team1</t>
  </si>
  <si>
    <t>Team2</t>
  </si>
  <si>
    <t>PlayerProb</t>
  </si>
  <si>
    <t>Carlton</t>
  </si>
  <si>
    <t>Hawthorn</t>
  </si>
  <si>
    <t>Richmond</t>
  </si>
  <si>
    <t>Fremantle</t>
  </si>
  <si>
    <t>Sydney</t>
  </si>
  <si>
    <t>Port Adelaide</t>
  </si>
  <si>
    <t>Odds1</t>
  </si>
  <si>
    <t>Odds2</t>
  </si>
  <si>
    <t>$Bet1</t>
  </si>
  <si>
    <t>$Bet2</t>
  </si>
  <si>
    <t>Line</t>
  </si>
  <si>
    <t>LineProb</t>
  </si>
  <si>
    <t>West Coast</t>
  </si>
  <si>
    <t>Gold Coast</t>
  </si>
  <si>
    <t>Brisbane</t>
  </si>
  <si>
    <t>Gw Sydney</t>
  </si>
  <si>
    <t>Adelaide</t>
  </si>
  <si>
    <t>North Melbourne</t>
  </si>
  <si>
    <t>Geelong</t>
  </si>
  <si>
    <t>St. Kilda</t>
  </si>
  <si>
    <t>Collingwood</t>
  </si>
  <si>
    <t>Western Bulldogs</t>
  </si>
  <si>
    <t>Essendon</t>
  </si>
  <si>
    <t>Melbourne</t>
  </si>
  <si>
    <t>Team</t>
  </si>
  <si>
    <t>P(Prem)</t>
  </si>
  <si>
    <t>P(Top 4)</t>
  </si>
  <si>
    <t>P(Finals)</t>
  </si>
  <si>
    <t>P(Spoon)</t>
  </si>
  <si>
    <t>Odds(Prem)</t>
  </si>
  <si>
    <t>Odds(Top4)</t>
  </si>
  <si>
    <t>Odds(Finals)</t>
  </si>
  <si>
    <t>Odds(Spoon)</t>
  </si>
  <si>
    <t>$Bet(Prem)</t>
  </si>
  <si>
    <t>$Bet(Top4)</t>
  </si>
  <si>
    <t>$Bet(Finals)</t>
  </si>
  <si>
    <t>$Bet(Spoon)</t>
  </si>
  <si>
    <t>Max</t>
  </si>
  <si>
    <t>Exp Profit</t>
  </si>
  <si>
    <t>Kelly</t>
  </si>
  <si>
    <t>Bank</t>
  </si>
  <si>
    <t>h2h</t>
  </si>
  <si>
    <t>line</t>
  </si>
  <si>
    <t>futures</t>
  </si>
  <si>
    <t>Overlay</t>
  </si>
  <si>
    <t>Verson 2018.1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</si>
</sst>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0" fontId="0" fillId="0" borderId="0" xfId="0" applyNumberFormat="1"/>
    <xf numFmtId="44" fontId="0" fillId="0" borderId="0" xfId="1" applyFont="1"/>
    <xf numFmtId="0" fontId="2" fillId="0" borderId="0" xfId="0" applyFont="1"/>
    <xf numFmtId="8" fontId="0" fillId="0" borderId="0" xfId="0" applyNumberFormat="1"/>
    <xf numFmtId="44" fontId="2" fillId="0" borderId="0" xfId="1" applyFont="1"/>
    <xf numFmtId="164" fontId="0" fillId="0" borderId="0" xfId="2" applyNumberFormat="1" applyFont="1"/>
    <xf numFmtId="164" fontId="2" fillId="0" borderId="0" xfId="2" applyNumberFormat="1" applyFont="1"/>
    <xf numFmtId="0" fontId="2" fillId="0" borderId="0" xfId="0" applyFont="1" applyAlignment="1">
      <alignment horizontal="center"/>
    </xf>
    <xf numFmtId="164" fontId="2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9" fontId="2" fillId="0" borderId="0" xfId="2" applyFont="1" applyAlignment="1">
      <alignment horizontal="center"/>
    </xf>
    <xf numFmtId="9" fontId="0" fillId="0" borderId="0" xfId="2" applyFont="1" applyAlignment="1">
      <alignment horizontal="center"/>
    </xf>
    <xf numFmtId="44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7</xdr:row>
      <xdr:rowOff>19051</xdr:rowOff>
    </xdr:from>
    <xdr:to>
      <xdr:col>1</xdr:col>
      <xdr:colOff>476250</xdr:colOff>
      <xdr:row>8</xdr:row>
      <xdr:rowOff>95251</xdr:rowOff>
    </xdr:to>
    <xdr:sp macro="[0]!Macro1" textlink="">
      <xdr:nvSpPr>
        <xdr:cNvPr id="2" name="Rectangle 1"/>
        <xdr:cNvSpPr/>
      </xdr:nvSpPr>
      <xdr:spPr>
        <a:xfrm>
          <a:off x="123825" y="1352551"/>
          <a:ext cx="1285875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Update Predictions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"/>
  <sheetViews>
    <sheetView tabSelected="1" workbookViewId="0">
      <selection activeCell="E12" sqref="E12"/>
    </sheetView>
  </sheetViews>
  <sheetFormatPr defaultRowHeight="15" x14ac:dyDescent="0.25"/>
  <cols>
    <col min="1" max="1" width="14" customWidth="1"/>
    <col min="2" max="2" width="11.5703125" bestFit="1" customWidth="1"/>
  </cols>
  <sheetData>
    <row r="1" spans="1:3" x14ac:dyDescent="0.25">
      <c r="A1" t="s">
        <v>48</v>
      </c>
    </row>
    <row r="2" spans="1:3" x14ac:dyDescent="0.25">
      <c r="B2" s="2"/>
    </row>
    <row r="3" spans="1:3" x14ac:dyDescent="0.25">
      <c r="B3" t="s">
        <v>42</v>
      </c>
      <c r="C3" t="s">
        <v>43</v>
      </c>
    </row>
    <row r="4" spans="1:3" x14ac:dyDescent="0.25">
      <c r="A4" t="s">
        <v>44</v>
      </c>
      <c r="B4">
        <v>20</v>
      </c>
      <c r="C4">
        <v>10000</v>
      </c>
    </row>
    <row r="5" spans="1:3" x14ac:dyDescent="0.25">
      <c r="A5" t="s">
        <v>45</v>
      </c>
      <c r="B5">
        <v>20</v>
      </c>
      <c r="C5">
        <v>10000</v>
      </c>
    </row>
    <row r="6" spans="1:3" x14ac:dyDescent="0.25">
      <c r="A6" t="s">
        <v>46</v>
      </c>
      <c r="B6">
        <v>50</v>
      </c>
      <c r="C6">
        <v>10000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H14"/>
  <sheetViews>
    <sheetView workbookViewId="0">
      <selection activeCell="H4" sqref="H4:H12"/>
    </sheetView>
  </sheetViews>
  <sheetFormatPr defaultRowHeight="15" x14ac:dyDescent="0.25"/>
  <cols>
    <col min="1" max="1" width="9.85546875" bestFit="1" customWidth="1"/>
    <col min="2" max="2" width="13.28515625" bestFit="1" customWidth="1"/>
    <col min="3" max="3" width="10.7109375" bestFit="1" customWidth="1"/>
    <col min="4" max="5" width="6.5703125" bestFit="1" customWidth="1"/>
    <col min="6" max="6" width="8" style="2" bestFit="1" customWidth="1"/>
    <col min="7" max="7" width="7.42578125" style="2" bestFit="1" customWidth="1"/>
    <col min="8" max="8" width="7.85546875" style="15" bestFit="1" customWidth="1"/>
  </cols>
  <sheetData>
    <row r="3" spans="1:8" s="3" customFormat="1" x14ac:dyDescent="0.25">
      <c r="A3" s="3" t="s">
        <v>0</v>
      </c>
      <c r="B3" s="3" t="s">
        <v>1</v>
      </c>
      <c r="C3" s="3" t="s">
        <v>2</v>
      </c>
      <c r="D3" s="3" t="s">
        <v>9</v>
      </c>
      <c r="E3" s="3" t="s">
        <v>10</v>
      </c>
      <c r="F3" s="5" t="s">
        <v>11</v>
      </c>
      <c r="G3" s="5" t="s">
        <v>12</v>
      </c>
      <c r="H3" s="14" t="s">
        <v>47</v>
      </c>
    </row>
    <row r="4" spans="1:8" x14ac:dyDescent="0.25">
      <c r="A4" t="s">
        <v>5</v>
      </c>
      <c r="B4" t="s">
        <v>8</v>
      </c>
      <c r="C4" s="1">
        <v>0.57099999999999995</v>
      </c>
      <c r="D4" s="4">
        <v>1.9</v>
      </c>
      <c r="E4" s="4">
        <v>1.95</v>
      </c>
      <c r="F4" s="2">
        <f>IF(D4="","",IF((C4*D4-1)&gt;=0.05,coeff!$C$4/coeff!$B$4*(C4*D4-1)/(D4-1),0))</f>
        <v>47.166666666666529</v>
      </c>
      <c r="G4" s="2">
        <f>IF(E4="","",IF((E4*(1-C4)-1)&gt;=0.05,coeff!$C$4/coeff!$B$4*(E4*(1-C4)-1)/(E4-1),0))</f>
        <v>0</v>
      </c>
      <c r="H4" s="15">
        <f>IF(OR(C4="",D4=""),"",IF(F4&gt;0,C4*D4-1,IF(G4&gt;0,E4*(1-C4)-1,"")))</f>
        <v>8.4899999999999753E-2</v>
      </c>
    </row>
    <row r="5" spans="1:8" x14ac:dyDescent="0.25">
      <c r="F5" s="2" t="str">
        <f>IF(D5="","",IF((C5*D5-1)&gt;=0.05,coeff!$C$4/coeff!$B$4*(C5*D5-1)/(D5-1),0))</f>
        <v/>
      </c>
      <c r="G5" s="2" t="str">
        <f>IF(E5="","",IF((E5*(1-C5)-1)&gt;=0.05,coeff!$C$4/coeff!$B$4*(E5*(1-C5)-1)/(E5-1),0))</f>
        <v/>
      </c>
      <c r="H5" s="15" t="str">
        <f t="shared" ref="H5:H12" si="0">IF(OR(C5="",D5=""),"",IF(F5&gt;0,C5*D5-1,IF(G5&gt;0,E5*(1-C5)-1,"")))</f>
        <v/>
      </c>
    </row>
    <row r="6" spans="1:8" x14ac:dyDescent="0.25">
      <c r="F6" s="2" t="str">
        <f>IF(D6="","",IF((C6*D6-1)&gt;=0.05,coeff!$C$4/coeff!$B$4*(C6*D6-1)/(D6-1),0))</f>
        <v/>
      </c>
      <c r="G6" s="2" t="str">
        <f>IF(E6="","",IF((E6*(1-C6)-1)&gt;=0.05,coeff!$C$4/coeff!$B$4*(E6*(1-C6)-1)/(E6-1),0))</f>
        <v/>
      </c>
      <c r="H6" s="15" t="str">
        <f t="shared" si="0"/>
        <v/>
      </c>
    </row>
    <row r="7" spans="1:8" x14ac:dyDescent="0.25">
      <c r="F7" s="2" t="str">
        <f>IF(D7="","",IF((C7*D7-1)&gt;=0.05,coeff!$C$4/coeff!$B$4*(C7*D7-1)/(D7-1),0))</f>
        <v/>
      </c>
      <c r="G7" s="2" t="str">
        <f>IF(E7="","",IF((E7*(1-C7)-1)&gt;=0.05,coeff!$C$4/coeff!$B$4*(E7*(1-C7)-1)/(E7-1),0))</f>
        <v/>
      </c>
      <c r="H7" s="15" t="str">
        <f t="shared" si="0"/>
        <v/>
      </c>
    </row>
    <row r="8" spans="1:8" x14ac:dyDescent="0.25">
      <c r="F8" s="2" t="str">
        <f>IF(D8="","",IF((C8*D8-1)&gt;=0.05,coeff!$C$4/coeff!$B$4*(C8*D8-1)/(D8-1),0))</f>
        <v/>
      </c>
      <c r="G8" s="2" t="str">
        <f>IF(E8="","",IF((E8*(1-C8)-1)&gt;=0.05,coeff!$C$4/coeff!$B$4*(E8*(1-C8)-1)/(E8-1),0))</f>
        <v/>
      </c>
      <c r="H8" s="15" t="str">
        <f t="shared" si="0"/>
        <v/>
      </c>
    </row>
    <row r="9" spans="1:8" x14ac:dyDescent="0.25">
      <c r="F9" s="2" t="str">
        <f>IF(D9="","",IF((C9*D9-1)&gt;=0.05,coeff!$C$4/coeff!$B$4*(C9*D9-1)/(D9-1),0))</f>
        <v/>
      </c>
      <c r="G9" s="2" t="str">
        <f>IF(E9="","",IF((E9*(1-C9)-1)&gt;=0.05,coeff!$C$4/coeff!$B$4*(E9*(1-C9)-1)/(E9-1),0))</f>
        <v/>
      </c>
      <c r="H9" s="15" t="str">
        <f t="shared" si="0"/>
        <v/>
      </c>
    </row>
    <row r="10" spans="1:8" x14ac:dyDescent="0.25">
      <c r="F10" s="2" t="str">
        <f>IF(D10="","",IF((C10*D10-1)&gt;=0.05,coeff!$C$4/coeff!$B$4*(C10*D10-1)/(D10-1),0))</f>
        <v/>
      </c>
      <c r="G10" s="2" t="str">
        <f>IF(E10="","",IF((E10*(1-C10)-1)&gt;=0.05,coeff!$C$4/coeff!$B$4*(E10*(1-C10)-1)/(E10-1),0))</f>
        <v/>
      </c>
      <c r="H10" s="15" t="str">
        <f t="shared" si="0"/>
        <v/>
      </c>
    </row>
    <row r="11" spans="1:8" x14ac:dyDescent="0.25">
      <c r="F11" s="2" t="str">
        <f>IF(D11="","",IF((C11*D11-1)&gt;=0.05,coeff!$C$4/coeff!$B$4*(C11*D11-1)/(D11-1),0))</f>
        <v/>
      </c>
      <c r="G11" s="2" t="str">
        <f>IF(E11="","",IF((E11*(1-C11)-1)&gt;=0.05,coeff!$C$4/coeff!$B$4*(E11*(1-C11)-1)/(E11-1),0))</f>
        <v/>
      </c>
      <c r="H11" s="15" t="str">
        <f t="shared" si="0"/>
        <v/>
      </c>
    </row>
    <row r="12" spans="1:8" x14ac:dyDescent="0.25">
      <c r="F12" s="2" t="str">
        <f>IF(D12="","",IF((C12*D12-1)&gt;=0.05,coeff!$C$4/coeff!$B$4*(C12*D12-1)/(D12-1),0))</f>
        <v/>
      </c>
      <c r="G12" s="2" t="str">
        <f>IF(E12="","",IF((E12*(1-C12)-1)&gt;=0.05,coeff!$C$4/coeff!$B$4*(E12*(1-C12)-1)/(E12-1),0))</f>
        <v/>
      </c>
      <c r="H12" s="15" t="str">
        <f t="shared" si="0"/>
        <v/>
      </c>
    </row>
    <row r="13" spans="1:8" x14ac:dyDescent="0.25">
      <c r="F13" s="2" t="str">
        <f>IF(D13="","",IF((C13*D13-1)&gt;=0.05,coeff!$C$4/coeff!$B$4*(C13*D13-1)/(D13-1),0))</f>
        <v/>
      </c>
      <c r="G13" s="2" t="str">
        <f>IF(E13="","",IF((E13*(1-C13)-1)&gt;=0.05,coeff!$C$4/coeff!$B$4*(E13*(1-C13)-1)/(E13-1),0))</f>
        <v/>
      </c>
    </row>
    <row r="14" spans="1:8" x14ac:dyDescent="0.25">
      <c r="F14" s="2" t="str">
        <f>IF(D14="","",IF((C14*D14-1)&gt;=0.05,coeff!$C$4/coeff!$B$4*(C14*D14-1)/(D14-1),0))</f>
        <v/>
      </c>
      <c r="G14" s="2" t="str">
        <f>IF(E14="","",IF((E14*(1-C14)-1)&gt;=0.05,coeff!$C$4/coeff!$B$4*(E14*(1-C14)-1)/(E14-1),0))</f>
        <v/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J18"/>
  <sheetViews>
    <sheetView workbookViewId="0">
      <selection activeCell="A3" sqref="A3"/>
    </sheetView>
  </sheetViews>
  <sheetFormatPr defaultRowHeight="15" x14ac:dyDescent="0.25"/>
  <cols>
    <col min="1" max="1" width="9.85546875" bestFit="1" customWidth="1"/>
    <col min="2" max="2" width="13.28515625" bestFit="1" customWidth="1"/>
    <col min="3" max="3" width="10.7109375" bestFit="1" customWidth="1"/>
    <col min="4" max="4" width="4.7109375" bestFit="1" customWidth="1"/>
    <col min="5" max="6" width="6.5703125" bestFit="1" customWidth="1"/>
    <col min="7" max="7" width="8.85546875" style="6" bestFit="1" customWidth="1"/>
    <col min="8" max="9" width="7.42578125" style="2" bestFit="1" customWidth="1"/>
    <col min="10" max="10" width="7.85546875" bestFit="1" customWidth="1"/>
  </cols>
  <sheetData>
    <row r="3" spans="1:10" s="3" customFormat="1" x14ac:dyDescent="0.25">
      <c r="A3" s="3" t="s">
        <v>0</v>
      </c>
      <c r="B3" s="3" t="s">
        <v>1</v>
      </c>
      <c r="C3" s="3" t="s">
        <v>2</v>
      </c>
      <c r="D3" s="3" t="s">
        <v>13</v>
      </c>
      <c r="E3" s="3" t="s">
        <v>9</v>
      </c>
      <c r="F3" s="3" t="s">
        <v>10</v>
      </c>
      <c r="G3" s="7" t="s">
        <v>14</v>
      </c>
      <c r="H3" s="5" t="s">
        <v>11</v>
      </c>
      <c r="I3" s="5" t="s">
        <v>12</v>
      </c>
      <c r="J3" s="14" t="s">
        <v>47</v>
      </c>
    </row>
    <row r="4" spans="1:10" x14ac:dyDescent="0.25">
      <c r="A4" t="str">
        <f>IF(h2h!A4="","",h2h!A4)</f>
        <v>Richmond</v>
      </c>
      <c r="B4" t="str">
        <f>IF(h2h!B4="","",h2h!B4)</f>
        <v>Port Adelaide</v>
      </c>
      <c r="C4" s="6">
        <f>IF(h2h!C4="","",h2h!C4)</f>
        <v>0.57099999999999995</v>
      </c>
      <c r="G4" s="6" t="str">
        <f>IF(D4&lt;&gt;"",1-1/(1+EXP(0.0447136*((LN(1/(1-C4)-1)/0.0447136)+D4))),"")</f>
        <v/>
      </c>
      <c r="H4" s="2" t="str">
        <f>IF(D4="","",IF((G4*E4-1)&gt;=0.05,coeff!$C$5/coeff!$B$5*(G4*E4-1)/(E4-1),0))</f>
        <v/>
      </c>
      <c r="I4" s="2" t="str">
        <f>IF(D4="","",IF((F4*(1-G4)-1)&gt;=0.05,coeff!$C$5/coeff!$B$5*(F4*(1-G4)-1)/(F4-1),0))</f>
        <v/>
      </c>
      <c r="J4" s="15" t="str">
        <f>IF(OR(D4="",G4=""),"",IF(H4&gt;0,E4*G4-1,IF(I4&gt;0,F4*(1-G4)-1,"")))</f>
        <v/>
      </c>
    </row>
    <row r="5" spans="1:10" x14ac:dyDescent="0.25">
      <c r="A5" t="str">
        <f>IF(h2h!A5="","",h2h!A5)</f>
        <v/>
      </c>
      <c r="B5" t="str">
        <f>IF(h2h!B5="","",h2h!B5)</f>
        <v/>
      </c>
      <c r="C5" s="6" t="str">
        <f>IF(h2h!C5="","",h2h!C5)</f>
        <v/>
      </c>
      <c r="G5" s="6" t="str">
        <f t="shared" ref="G5:G18" si="0">IF(D5&lt;&gt;"",1-1/(1+EXP(0.0447136*((LN(1/(1-C5)-1)/0.0447136)+D5))),"")</f>
        <v/>
      </c>
      <c r="H5" s="2" t="str">
        <f>IF(D5="","",IF((G5*E5-1)&gt;=0.05,coeff!$C$5/coeff!$B$5*(G5*E5-1)/(E5-1),0))</f>
        <v/>
      </c>
      <c r="I5" s="2" t="str">
        <f>IF(D5="","",IF((F5*(1-G5)-1)&gt;=0.05,coeff!$C$5/coeff!$B$5*(F5*(1-G5)-1)/(F5-1),0))</f>
        <v/>
      </c>
      <c r="J5" s="15" t="str">
        <f t="shared" ref="J5:J12" si="1">IF(OR(D5="",G5=""),"",IF(H5&gt;0,E5*G5-1,IF(I5&gt;0,F5*(1-G5)-1,"")))</f>
        <v/>
      </c>
    </row>
    <row r="6" spans="1:10" x14ac:dyDescent="0.25">
      <c r="A6" t="str">
        <f>IF(h2h!A6="","",h2h!A6)</f>
        <v/>
      </c>
      <c r="B6" t="str">
        <f>IF(h2h!B6="","",h2h!B6)</f>
        <v/>
      </c>
      <c r="C6" s="6" t="str">
        <f>IF(h2h!C6="","",h2h!C6)</f>
        <v/>
      </c>
      <c r="G6" s="6" t="str">
        <f t="shared" si="0"/>
        <v/>
      </c>
      <c r="H6" s="2" t="str">
        <f>IF(D6="","",IF((G6*E6-1)&gt;=0.05,coeff!$C$5/coeff!$B$5*(G6*E6-1)/(E6-1),0))</f>
        <v/>
      </c>
      <c r="I6" s="2" t="str">
        <f>IF(D6="","",IF((F6*(1-G6)-1)&gt;=0.05,coeff!$C$5/coeff!$B$5*(F6*(1-G6)-1)/(F6-1),0))</f>
        <v/>
      </c>
      <c r="J6" s="15" t="str">
        <f t="shared" si="1"/>
        <v/>
      </c>
    </row>
    <row r="7" spans="1:10" x14ac:dyDescent="0.25">
      <c r="A7" t="str">
        <f>IF(h2h!A7="","",h2h!A7)</f>
        <v/>
      </c>
      <c r="B7" t="str">
        <f>IF(h2h!B7="","",h2h!B7)</f>
        <v/>
      </c>
      <c r="C7" s="6" t="str">
        <f>IF(h2h!C7="","",h2h!C7)</f>
        <v/>
      </c>
      <c r="G7" s="6" t="str">
        <f t="shared" si="0"/>
        <v/>
      </c>
      <c r="H7" s="2" t="str">
        <f>IF(D7="","",IF((G7*E7-1)&gt;=0.05,coeff!$C$5/coeff!$B$5*(G7*E7-1)/(E7-1),0))</f>
        <v/>
      </c>
      <c r="I7" s="2" t="str">
        <f>IF(D7="","",IF((F7*(1-G7)-1)&gt;=0.05,coeff!$C$5/coeff!$B$5*(F7*(1-G7)-1)/(F7-1),0))</f>
        <v/>
      </c>
      <c r="J7" s="15" t="str">
        <f t="shared" si="1"/>
        <v/>
      </c>
    </row>
    <row r="8" spans="1:10" x14ac:dyDescent="0.25">
      <c r="A8" t="str">
        <f>IF(h2h!A8="","",h2h!A8)</f>
        <v/>
      </c>
      <c r="B8" t="str">
        <f>IF(h2h!B8="","",h2h!B8)</f>
        <v/>
      </c>
      <c r="C8" s="6" t="str">
        <f>IF(h2h!C8="","",h2h!C8)</f>
        <v/>
      </c>
      <c r="G8" s="6" t="str">
        <f t="shared" si="0"/>
        <v/>
      </c>
      <c r="H8" s="2" t="str">
        <f>IF(D8="","",IF((G8*E8-1)&gt;=0.05,coeff!$C$5/coeff!$B$5*(G8*E8-1)/(E8-1),0))</f>
        <v/>
      </c>
      <c r="I8" s="2" t="str">
        <f>IF(D8="","",IF((F8*(1-G8)-1)&gt;=0.05,coeff!$C$5/coeff!$B$5*(F8*(1-G8)-1)/(F8-1),0))</f>
        <v/>
      </c>
      <c r="J8" s="15" t="str">
        <f t="shared" si="1"/>
        <v/>
      </c>
    </row>
    <row r="9" spans="1:10" x14ac:dyDescent="0.25">
      <c r="A9" t="str">
        <f>IF(h2h!A9="","",h2h!A9)</f>
        <v/>
      </c>
      <c r="B9" t="str">
        <f>IF(h2h!B9="","",h2h!B9)</f>
        <v/>
      </c>
      <c r="C9" s="6" t="str">
        <f>IF(h2h!C9="","",h2h!C9)</f>
        <v/>
      </c>
      <c r="G9" s="6" t="str">
        <f t="shared" si="0"/>
        <v/>
      </c>
      <c r="H9" s="2" t="str">
        <f>IF(D9="","",IF((G9*E9-1)&gt;=0.05,coeff!$C$5/coeff!$B$5*(G9*E9-1)/(E9-1),0))</f>
        <v/>
      </c>
      <c r="I9" s="2" t="str">
        <f>IF(D9="","",IF((F9*(1-G9)-1)&gt;=0.05,coeff!$C$5/coeff!$B$5*(F9*(1-G9)-1)/(F9-1),0))</f>
        <v/>
      </c>
      <c r="J9" s="15" t="str">
        <f t="shared" si="1"/>
        <v/>
      </c>
    </row>
    <row r="10" spans="1:10" x14ac:dyDescent="0.25">
      <c r="A10" t="str">
        <f>IF(h2h!A10="","",h2h!A10)</f>
        <v/>
      </c>
      <c r="B10" t="str">
        <f>IF(h2h!B10="","",h2h!B10)</f>
        <v/>
      </c>
      <c r="C10" s="6" t="str">
        <f>IF(h2h!C10="","",h2h!C10)</f>
        <v/>
      </c>
      <c r="G10" s="6" t="str">
        <f t="shared" si="0"/>
        <v/>
      </c>
      <c r="H10" s="2" t="str">
        <f>IF(D10="","",IF((G10*E10-1)&gt;=0.05,coeff!$C$5/coeff!$B$5*(G10*E10-1)/(E10-1),0))</f>
        <v/>
      </c>
      <c r="I10" s="2" t="str">
        <f>IF(D10="","",IF((F10*(1-G10)-1)&gt;=0.05,coeff!$C$5/coeff!$B$5*(F10*(1-G10)-1)/(F10-1),0))</f>
        <v/>
      </c>
      <c r="J10" s="15" t="str">
        <f t="shared" si="1"/>
        <v/>
      </c>
    </row>
    <row r="11" spans="1:10" x14ac:dyDescent="0.25">
      <c r="A11" t="str">
        <f>IF(h2h!A11="","",h2h!A11)</f>
        <v/>
      </c>
      <c r="B11" t="str">
        <f>IF(h2h!B11="","",h2h!B11)</f>
        <v/>
      </c>
      <c r="C11" s="6" t="str">
        <f>IF(h2h!C11="","",h2h!C11)</f>
        <v/>
      </c>
      <c r="G11" s="6" t="str">
        <f t="shared" si="0"/>
        <v/>
      </c>
      <c r="H11" s="2" t="str">
        <f>IF(D11="","",IF((G11*E11-1)&gt;=0.05,coeff!$C$5/coeff!$B$5*(G11*E11-1)/(E11-1),0))</f>
        <v/>
      </c>
      <c r="I11" s="2" t="str">
        <f>IF(D11="","",IF((F11*(1-G11)-1)&gt;=0.05,coeff!$C$5/coeff!$B$5*(F11*(1-G11)-1)/(F11-1),0))</f>
        <v/>
      </c>
      <c r="J11" s="15" t="str">
        <f t="shared" si="1"/>
        <v/>
      </c>
    </row>
    <row r="12" spans="1:10" x14ac:dyDescent="0.25">
      <c r="A12" t="str">
        <f>IF(h2h!A12="","",h2h!A12)</f>
        <v/>
      </c>
      <c r="B12" t="str">
        <f>IF(h2h!B12="","",h2h!B12)</f>
        <v/>
      </c>
      <c r="C12" s="6" t="str">
        <f>IF(h2h!C12="","",h2h!C12)</f>
        <v/>
      </c>
      <c r="G12" s="6" t="str">
        <f t="shared" si="0"/>
        <v/>
      </c>
      <c r="H12" s="2" t="str">
        <f>IF(D12="","",IF((G12*E12-1)&gt;=0.05,coeff!$C$5/coeff!$B$5*(G12*E12-1)/(E12-1),0))</f>
        <v/>
      </c>
      <c r="I12" s="2" t="str">
        <f>IF(D12="","",IF((F12*(1-G12)-1)&gt;=0.05,coeff!$C$5/coeff!$B$5*(F12*(1-G12)-1)/(F12-1),0))</f>
        <v/>
      </c>
      <c r="J12" s="15" t="str">
        <f t="shared" si="1"/>
        <v/>
      </c>
    </row>
    <row r="13" spans="1:10" x14ac:dyDescent="0.25">
      <c r="C13" s="6" t="str">
        <f>IF(h2h!C13="","",h2h!C13)</f>
        <v/>
      </c>
      <c r="G13" s="6" t="str">
        <f t="shared" si="0"/>
        <v/>
      </c>
      <c r="H13" s="2" t="str">
        <f>IF(D13="","",IF((G13*E13-1)&gt;=0.05,coeff!$C$5/coeff!$B$5*(G13*E13-1)/(E13-1),0))</f>
        <v/>
      </c>
      <c r="I13" s="2" t="str">
        <f>IF(D13="","",IF((F13*(1-G13)-1)&gt;=0.05,coeff!$C$5/coeff!$B$5*(F13*(1-G13)-1)/(F13-1),0))</f>
        <v/>
      </c>
    </row>
    <row r="14" spans="1:10" x14ac:dyDescent="0.25">
      <c r="C14" s="6" t="str">
        <f>IF(h2h!C14="","",h2h!C14)</f>
        <v/>
      </c>
      <c r="G14" s="6" t="str">
        <f t="shared" si="0"/>
        <v/>
      </c>
      <c r="H14" s="2" t="str">
        <f>IF(D14="","",IF((G14*E14-1)&gt;=0.05,coeff!$C$5/coeff!$B$5*(G14*E14-1)/(E14-1),0))</f>
        <v/>
      </c>
      <c r="I14" s="2" t="str">
        <f>IF(D14="","",IF((F14*(1-G14)-1)&gt;=0.05,coeff!$C$5/coeff!$B$5*(F14*(1-G14)-1)/(F14-1),0))</f>
        <v/>
      </c>
    </row>
    <row r="15" spans="1:10" x14ac:dyDescent="0.25">
      <c r="C15" s="6" t="str">
        <f>IF(h2h!C15="","",h2h!C15)</f>
        <v/>
      </c>
      <c r="G15" s="6" t="str">
        <f t="shared" si="0"/>
        <v/>
      </c>
      <c r="H15" s="2" t="str">
        <f>IF(D15="","",IF((G15*E15-1)&gt;=0.05,coeff!$C$5/coeff!$B$5*(G15*E15-1)/(E15-1),0))</f>
        <v/>
      </c>
      <c r="I15" s="2" t="str">
        <f>IF(D15="","",IF((F15*(1-G15)-1)&gt;=0.05,coeff!$C$5/coeff!$B$5*(F15*(1-G15)-1)/(F15-1),0))</f>
        <v/>
      </c>
    </row>
    <row r="16" spans="1:10" x14ac:dyDescent="0.25">
      <c r="C16" s="6" t="str">
        <f>IF(h2h!C16="","",h2h!C16)</f>
        <v/>
      </c>
      <c r="G16" s="6" t="str">
        <f t="shared" si="0"/>
        <v/>
      </c>
      <c r="H16" s="2" t="str">
        <f>IF(D16="","",IF((G16*E16-1)&gt;=0.05,coeff!$C$5/coeff!$B$5*(G16*E16-1)/(E16-1),0))</f>
        <v/>
      </c>
      <c r="I16" s="2" t="str">
        <f>IF(D16="","",IF((F16*(1-G16)-1)&gt;=0.05,coeff!$C$5/coeff!$B$5*(F16*(1-G16)-1)/(F16-1),0))</f>
        <v/>
      </c>
    </row>
    <row r="17" spans="3:9" x14ac:dyDescent="0.25">
      <c r="C17" s="6" t="str">
        <f>IF(h2h!C17="","",h2h!C17)</f>
        <v/>
      </c>
      <c r="G17" s="6" t="str">
        <f t="shared" si="0"/>
        <v/>
      </c>
      <c r="H17" s="2" t="str">
        <f>IF(D17="","",IF((G17*E17-1)&gt;=0.05,coeff!$C$5/coeff!$B$5*(G17*E17-1)/(E17-1),0))</f>
        <v/>
      </c>
      <c r="I17" s="2" t="str">
        <f>IF(D17="","",IF((F17*(1-G17)-1)&gt;=0.05,coeff!$C$5/coeff!$B$5*(F17*(1-G17)-1)/(F17-1),0))</f>
        <v/>
      </c>
    </row>
    <row r="18" spans="3:9" x14ac:dyDescent="0.25">
      <c r="C18" s="6" t="str">
        <f>IF(h2h!C18="","",h2h!C18)</f>
        <v/>
      </c>
      <c r="G18" s="6" t="str">
        <f t="shared" si="0"/>
        <v/>
      </c>
      <c r="H18" s="2" t="str">
        <f>IF(D18="","",IF((G18*E18-1)&gt;=0.05,coeff!$C$5/coeff!$B$5*(G18*E18-1)/(E18-1),0))</f>
        <v/>
      </c>
      <c r="I18" s="2" t="str">
        <f>IF(D18="","",IF((F18*(1-G18)-1)&gt;=0.05,coeff!$C$5/coeff!$B$5*(F18*(1-G18)-1)/(F18-1),0))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72"/>
  <sheetViews>
    <sheetView workbookViewId="0">
      <selection activeCell="H13" sqref="H13"/>
    </sheetView>
  </sheetViews>
  <sheetFormatPr defaultRowHeight="15" x14ac:dyDescent="0.25"/>
  <cols>
    <col min="1" max="1" width="12.140625" style="10" bestFit="1" customWidth="1"/>
    <col min="2" max="2" width="16.7109375" style="10" bestFit="1" customWidth="1"/>
    <col min="3" max="3" width="10.7109375" style="11" bestFit="1" customWidth="1"/>
    <col min="4" max="4" width="5" style="10" bestFit="1" customWidth="1"/>
    <col min="5" max="6" width="6.5703125" style="10" bestFit="1" customWidth="1"/>
    <col min="7" max="7" width="8.85546875" style="11" bestFit="1" customWidth="1"/>
    <col min="8" max="8" width="9" style="10" bestFit="1" customWidth="1"/>
    <col min="9" max="9" width="10.28515625" style="10" customWidth="1"/>
    <col min="10" max="10" width="11" style="18" bestFit="1" customWidth="1"/>
    <col min="11" max="11" width="4.85546875" style="19" bestFit="1" customWidth="1"/>
    <col min="12" max="13" width="9.140625" style="19"/>
    <col min="14" max="16384" width="9.140625" style="10"/>
  </cols>
  <sheetData>
    <row r="2" spans="1:13" s="8" customFormat="1" x14ac:dyDescent="0.25">
      <c r="A2" s="8" t="s">
        <v>0</v>
      </c>
      <c r="B2" s="8" t="s">
        <v>1</v>
      </c>
      <c r="C2" s="9" t="s">
        <v>2</v>
      </c>
      <c r="D2" s="8" t="s">
        <v>13</v>
      </c>
      <c r="E2" s="8" t="s">
        <v>9</v>
      </c>
      <c r="F2" s="8" t="s">
        <v>10</v>
      </c>
      <c r="G2" s="9" t="s">
        <v>14</v>
      </c>
      <c r="H2" s="8" t="s">
        <v>11</v>
      </c>
      <c r="I2" s="8" t="s">
        <v>12</v>
      </c>
      <c r="J2" s="16" t="s">
        <v>41</v>
      </c>
      <c r="K2" s="17" t="s">
        <v>40</v>
      </c>
      <c r="L2" s="17"/>
      <c r="M2" s="17"/>
    </row>
    <row r="3" spans="1:13" x14ac:dyDescent="0.25">
      <c r="A3" s="10" t="str">
        <f>line!A4</f>
        <v>Richmond</v>
      </c>
      <c r="B3" s="10" t="str">
        <f>line!B4</f>
        <v>Port Adelaide</v>
      </c>
      <c r="C3" s="11">
        <f>line!C4</f>
        <v>0.57099999999999995</v>
      </c>
      <c r="D3" s="10">
        <v>-25.5</v>
      </c>
      <c r="E3" s="12">
        <v>1.92</v>
      </c>
      <c r="F3" s="12">
        <v>1.99</v>
      </c>
      <c r="G3" s="11">
        <f>IF(D3&lt;&gt;"",1-1/(1+EXP(0.0447136*((LN(1/(1-C3)-1)/0.0447136)+D3))),"")</f>
        <v>0.29853904523481911</v>
      </c>
      <c r="H3" s="13">
        <f>IF(D3="","",IF(AND((G3*E3-1)&gt;=0.05,K3=1),coeff!$C$5/coeff!$B$5*(G3*E3-1)/(E3-1),0))</f>
        <v>0</v>
      </c>
      <c r="I3" s="13">
        <f>IF(D3="","",IF(AND((F3*(1-G3)-1)&gt;=0.05,K3=1),coeff!$C$5/coeff!$B$5*(F3*(1-G3)-1)/(F3-1),0))</f>
        <v>0</v>
      </c>
      <c r="J3" s="18">
        <f t="shared" ref="J3:J8" si="0">IF((G3*E3-1)&gt;0,1000*(G3*E3-1)/(E3-1)*G3*(E3-1)-(1-G3)*1000*(G3*E3-1)/(E3-1),IF(((1-G3)*F3-1)&gt;0,1000*((1-G3)*F3-1)/(F3-1)*(1-G3)*(F3-1)-G3*1000*((1-G3)*F3-1)/(F3-1),0))</f>
        <v>158.32584866626217</v>
      </c>
      <c r="K3" s="19">
        <f>IF(J3=MAX($J$3:$J$8),1,0)</f>
        <v>0</v>
      </c>
    </row>
    <row r="4" spans="1:13" x14ac:dyDescent="0.25">
      <c r="C4" s="11">
        <f>C3</f>
        <v>0.57099999999999995</v>
      </c>
      <c r="D4" s="10">
        <v>-31</v>
      </c>
      <c r="E4" s="10">
        <v>1.89</v>
      </c>
      <c r="F4" s="10">
        <v>2.1</v>
      </c>
      <c r="G4" s="11">
        <f t="shared" ref="G4:G6" si="1">IF(D4&lt;&gt;"",1-1/(1+EXP(0.0447136*((LN(1/(1-C4)-1)/0.0447136)+D4))),"")</f>
        <v>0.24970442522990255</v>
      </c>
      <c r="H4" s="13">
        <f>IF(D4="","",IF(AND((G4*E4-1)&gt;=0.05,K4=1),coeff!$C$5/coeff!$B$5*(G4*E4-1)/(E4-1),0))</f>
        <v>0</v>
      </c>
      <c r="I4" s="13">
        <f>IF(D4="","",IF(AND((F4*(1-G4)-1)&gt;=0.05,K4=1),coeff!$C$5/coeff!$B$5*(F4*(1-G4)-1)/(F4-1),0))</f>
        <v>261.64577591691125</v>
      </c>
      <c r="J4" s="18">
        <f t="shared" si="0"/>
        <v>301.21745304271514</v>
      </c>
      <c r="K4" s="19">
        <f t="shared" ref="K4:K8" si="2">IF(J4=MAX($J$3:$J$8),1,0)</f>
        <v>1</v>
      </c>
    </row>
    <row r="5" spans="1:13" x14ac:dyDescent="0.25">
      <c r="C5" s="11">
        <f t="shared" ref="C5:C8" si="3">C4</f>
        <v>0.57099999999999995</v>
      </c>
      <c r="D5" s="10">
        <v>-24</v>
      </c>
      <c r="E5" s="10">
        <v>2.0499999999999998</v>
      </c>
      <c r="F5" s="10">
        <v>2.1</v>
      </c>
      <c r="G5" s="11">
        <f t="shared" si="1"/>
        <v>0.31277146586504356</v>
      </c>
      <c r="H5" s="13">
        <f>IF(D5="","",IF(AND((G5*E5-1)&gt;=0.05,K5=1),coeff!$C$5/coeff!$B$5*(G5*E5-1)/(E5-1),0))</f>
        <v>0</v>
      </c>
      <c r="I5" s="13">
        <f>IF(D5="","",IF(AND((F5*(1-G5)-1)&gt;=0.05,K5=1),coeff!$C$5/coeff!$B$5*(F5*(1-G5)-1)/(F5-1),0))</f>
        <v>0</v>
      </c>
      <c r="J5" s="18">
        <f t="shared" si="0"/>
        <v>178.55312998482913</v>
      </c>
      <c r="K5" s="19">
        <f t="shared" si="2"/>
        <v>0</v>
      </c>
    </row>
    <row r="6" spans="1:13" x14ac:dyDescent="0.25">
      <c r="C6" s="11">
        <f t="shared" si="3"/>
        <v>0.57099999999999995</v>
      </c>
      <c r="D6" s="10">
        <v>-26</v>
      </c>
      <c r="E6" s="10">
        <v>2</v>
      </c>
      <c r="F6" s="10">
        <v>1.91</v>
      </c>
      <c r="G6" s="11">
        <f t="shared" si="1"/>
        <v>0.29387841556606065</v>
      </c>
      <c r="H6" s="13">
        <f>IF(D6="","",IF(AND((G6*E6-1)&gt;=0.05,K6=1),coeff!$C$5/coeff!$B$5*(G6*E6-1)/(E6-1),0))</f>
        <v>0</v>
      </c>
      <c r="I6" s="13">
        <f>IF(D6="","",IF(AND((F6*(1-G6)-1)&gt;=0.05,K6=1),coeff!$C$5/coeff!$B$5*(F6*(1-G6)-1)/(F6-1),0))</f>
        <v>0</v>
      </c>
      <c r="J6" s="18">
        <f t="shared" si="0"/>
        <v>133.61128424209761</v>
      </c>
      <c r="K6" s="19">
        <f t="shared" si="2"/>
        <v>0</v>
      </c>
    </row>
    <row r="7" spans="1:13" x14ac:dyDescent="0.25">
      <c r="C7" s="11">
        <f t="shared" si="3"/>
        <v>0.57099999999999995</v>
      </c>
      <c r="D7" s="10">
        <v>-25</v>
      </c>
      <c r="E7" s="10">
        <v>2</v>
      </c>
      <c r="F7" s="10">
        <v>1.91</v>
      </c>
      <c r="G7" s="11">
        <f t="shared" ref="G7:G8" si="4">IF(D7&lt;&gt;"",1-1/(1+EXP(0.0447136*((LN(1/(1-C7)-1)/0.0447136)+D7))),"")</f>
        <v>0.30324184624740769</v>
      </c>
      <c r="H7" s="13">
        <f>IF(D7="","",IF(AND((G7*E7-1)&gt;=0.05,K7=1),coeff!$C$5/coeff!$B$5*(G7*E7-1)/(E7-1),0))</f>
        <v>0</v>
      </c>
      <c r="I7" s="13">
        <f>IF(D7="","",IF(AND((F7*(1-G7)-1)&gt;=0.05,K7=1),coeff!$C$5/coeff!$B$5*(F7*(1-G7)-1)/(F7-1),0))</f>
        <v>0</v>
      </c>
      <c r="J7" s="18">
        <f t="shared" si="0"/>
        <v>120.25712264128558</v>
      </c>
      <c r="K7" s="19">
        <f t="shared" si="2"/>
        <v>0</v>
      </c>
    </row>
    <row r="8" spans="1:13" x14ac:dyDescent="0.25">
      <c r="C8" s="11">
        <f t="shared" si="3"/>
        <v>0.57099999999999995</v>
      </c>
      <c r="D8" s="10">
        <v>-24</v>
      </c>
      <c r="E8" s="10">
        <v>2</v>
      </c>
      <c r="F8" s="10">
        <v>1.91</v>
      </c>
      <c r="G8" s="11">
        <f t="shared" si="4"/>
        <v>0.31277146586504356</v>
      </c>
      <c r="H8" s="13">
        <f>IF(D8="","",IF(AND((G8*E8-1)&gt;=0.05,K8=1),coeff!$C$5/coeff!$B$5*(G8*E8-1)/(E8-1),0))</f>
        <v>0</v>
      </c>
      <c r="I8" s="13">
        <f>IF(D8="","",IF(AND((F8*(1-G8)-1)&gt;=0.05,K8=1),coeff!$C$5/coeff!$B$5*(F8*(1-G8)-1)/(F8-1),0))</f>
        <v>0</v>
      </c>
      <c r="J8" s="18">
        <f t="shared" si="0"/>
        <v>107.38771864384212</v>
      </c>
      <c r="K8" s="19">
        <f t="shared" si="2"/>
        <v>0</v>
      </c>
    </row>
    <row r="10" spans="1:13" x14ac:dyDescent="0.25">
      <c r="A10" s="8" t="s">
        <v>0</v>
      </c>
      <c r="B10" s="8" t="s">
        <v>1</v>
      </c>
      <c r="C10" s="9" t="s">
        <v>2</v>
      </c>
      <c r="D10" s="8" t="s">
        <v>13</v>
      </c>
      <c r="E10" s="8" t="s">
        <v>9</v>
      </c>
      <c r="F10" s="8" t="s">
        <v>10</v>
      </c>
      <c r="G10" s="9" t="s">
        <v>14</v>
      </c>
      <c r="H10" s="8" t="s">
        <v>11</v>
      </c>
      <c r="I10" s="8" t="s">
        <v>12</v>
      </c>
      <c r="J10" s="16" t="s">
        <v>41</v>
      </c>
      <c r="K10" s="17" t="s">
        <v>40</v>
      </c>
    </row>
    <row r="11" spans="1:13" x14ac:dyDescent="0.25">
      <c r="A11" s="10" t="str">
        <f>line!A5</f>
        <v/>
      </c>
      <c r="B11" s="10" t="str">
        <f>line!B5</f>
        <v/>
      </c>
      <c r="C11" s="11" t="str">
        <f>line!C5</f>
        <v/>
      </c>
      <c r="D11" s="10">
        <v>33.5</v>
      </c>
      <c r="E11" s="12">
        <v>1.92</v>
      </c>
      <c r="F11" s="12">
        <v>1.99</v>
      </c>
      <c r="G11" s="11" t="str">
        <f>IF(AND(C11&lt;&gt;"",D11&lt;&gt;""),1-1/(1+EXP(0.0447136*((LN(1/(1-C11)-1)/0.0447136)+D11))),"")</f>
        <v/>
      </c>
      <c r="H11" s="13" t="str">
        <f>IF(OR(G11="",D11=""),"",IF(AND((G11*E11-1)&gt;=0.05,K11=1),coeff!$C$5/coeff!$B$5*(G11*E11-1)/(E11-1),0))</f>
        <v/>
      </c>
      <c r="I11" s="13" t="str">
        <f>IF(OR(G11="",D11=""),"",IF(AND((F11*(1-G11)-1)&gt;=0.05,K11=1),coeff!$C$5/coeff!$B$5*(F11*(1-G11)-1)/(F11-1),0))</f>
        <v/>
      </c>
      <c r="J11" s="18" t="str">
        <f>IF(OR(D11="",G11=""),"",IF((G11*E11-1)&gt;0,1000*(G11*E11-1)/(E11-1)*G11*(E11-1)-(1-G11)*1000*(G11*E11-1)/(E11-1),IF(((1-G11)*F11-1)&gt;0,1000*((1-G11)*F11-1)/(F11-1)*(1-G11)*(F11-1)-G11*1000*((1-G11)*F11-1)/(F11-1),0)))</f>
        <v/>
      </c>
      <c r="K11" s="19">
        <f>IF(J11=MAX($J$11:$J$16),1,0)</f>
        <v>0</v>
      </c>
    </row>
    <row r="12" spans="1:13" x14ac:dyDescent="0.25">
      <c r="C12" s="11" t="str">
        <f>C11</f>
        <v/>
      </c>
      <c r="D12" s="10">
        <v>34.5</v>
      </c>
      <c r="E12" s="10">
        <v>1.89</v>
      </c>
      <c r="F12" s="10">
        <v>2</v>
      </c>
      <c r="G12" s="11" t="str">
        <f t="shared" ref="G12:G16" si="5">IF(AND(C12&lt;&gt;"",D12&lt;&gt;""),1-1/(1+EXP(0.0447136*((LN(1/(1-C12)-1)/0.0447136)+D12))),"")</f>
        <v/>
      </c>
      <c r="H12" s="13" t="str">
        <f>IF(OR(G12="",D12=""),"",IF(AND((G12*E12-1)&gt;=0.05,K12=1),coeff!$C$5/coeff!$B$5*(G12*E12-1)/(E12-1),0))</f>
        <v/>
      </c>
      <c r="I12" s="13" t="str">
        <f>IF(OR(G12="",D12=""),"",IF(AND((F12*(1-G12)-1)&gt;=0.05,K12=1),coeff!$C$5/coeff!$B$5*(F12*(1-G12)-1)/(F12-1),0))</f>
        <v/>
      </c>
      <c r="J12" s="18" t="str">
        <f t="shared" ref="J12:J16" si="6">IF(OR(D12="",G12=""),"",IF((G12*E12-1)&gt;0,1000*(G12*E12-1)/(E12-1)*G12*(E12-1)-(1-G12)*1000*(G12*E12-1)/(E12-1),IF(((1-G12)*F12-1)&gt;0,1000*((1-G12)*F12-1)/(F12-1)*(1-G12)*(F12-1)-G12*1000*((1-G12)*F12-1)/(F12-1),0)))</f>
        <v/>
      </c>
      <c r="K12" s="19">
        <f t="shared" ref="K12:K16" si="7">IF(J12=MAX($J$11:$J$16),1,0)</f>
        <v>0</v>
      </c>
    </row>
    <row r="13" spans="1:13" x14ac:dyDescent="0.25">
      <c r="C13" s="11" t="str">
        <f t="shared" ref="C13:C16" si="8">C12</f>
        <v/>
      </c>
      <c r="D13" s="10">
        <v>30.5</v>
      </c>
      <c r="E13" s="10">
        <v>2.0499999999999998</v>
      </c>
      <c r="F13" s="10">
        <v>1.9</v>
      </c>
      <c r="G13" s="11" t="str">
        <f t="shared" si="5"/>
        <v/>
      </c>
      <c r="H13" s="13" t="str">
        <f>IF(OR(G13="",D13=""),"",IF(AND((G13*E13-1)&gt;=0.05,K13=1),coeff!$C$5/coeff!$B$5*(G13*E13-1)/(E13-1),0))</f>
        <v/>
      </c>
      <c r="I13" s="13" t="str">
        <f>IF(OR(G13="",D13=""),"",IF(AND((F13*(1-G13)-1)&gt;=0.05,K13=1),coeff!$C$5/coeff!$B$5*(F13*(1-G13)-1)/(F13-1),0))</f>
        <v/>
      </c>
      <c r="J13" s="18" t="str">
        <f t="shared" si="6"/>
        <v/>
      </c>
      <c r="K13" s="19">
        <f t="shared" si="7"/>
        <v>0</v>
      </c>
    </row>
    <row r="14" spans="1:13" x14ac:dyDescent="0.25">
      <c r="C14" s="11" t="str">
        <f t="shared" si="8"/>
        <v/>
      </c>
      <c r="D14" s="10">
        <v>31.5</v>
      </c>
      <c r="E14" s="10">
        <v>2</v>
      </c>
      <c r="F14" s="10">
        <v>1.91</v>
      </c>
      <c r="G14" s="11" t="str">
        <f t="shared" si="5"/>
        <v/>
      </c>
      <c r="H14" s="13" t="str">
        <f>IF(OR(G14="",D14=""),"",IF(AND((G14*E14-1)&gt;=0.05,K14=1),coeff!$C$5/coeff!$B$5*(G14*E14-1)/(E14-1),0))</f>
        <v/>
      </c>
      <c r="I14" s="13" t="str">
        <f>IF(OR(G14="",D14=""),"",IF(AND((F14*(1-G14)-1)&gt;=0.05,K14=1),coeff!$C$5/coeff!$B$5*(F14*(1-G14)-1)/(F14-1),0))</f>
        <v/>
      </c>
      <c r="J14" s="18" t="str">
        <f t="shared" si="6"/>
        <v/>
      </c>
      <c r="K14" s="19">
        <f t="shared" si="7"/>
        <v>0</v>
      </c>
    </row>
    <row r="15" spans="1:13" x14ac:dyDescent="0.25">
      <c r="C15" s="11" t="str">
        <f t="shared" si="8"/>
        <v/>
      </c>
      <c r="D15" s="10">
        <v>31.5</v>
      </c>
      <c r="E15" s="10">
        <v>2</v>
      </c>
      <c r="F15" s="10">
        <v>1.91</v>
      </c>
      <c r="G15" s="11" t="str">
        <f t="shared" si="5"/>
        <v/>
      </c>
      <c r="H15" s="13" t="str">
        <f>IF(OR(G15="",D15=""),"",IF(AND((G15*E15-1)&gt;=0.05,K15=1),coeff!$C$5/coeff!$B$5*(G15*E15-1)/(E15-1),0))</f>
        <v/>
      </c>
      <c r="I15" s="13" t="str">
        <f>IF(OR(G15="",D15=""),"",IF(AND((F15*(1-G15)-1)&gt;=0.05,K15=1),coeff!$C$5/coeff!$B$5*(F15*(1-G15)-1)/(F15-1),0))</f>
        <v/>
      </c>
      <c r="J15" s="18" t="str">
        <f t="shared" si="6"/>
        <v/>
      </c>
      <c r="K15" s="19">
        <f t="shared" si="7"/>
        <v>0</v>
      </c>
    </row>
    <row r="16" spans="1:13" x14ac:dyDescent="0.25">
      <c r="C16" s="11" t="str">
        <f t="shared" si="8"/>
        <v/>
      </c>
      <c r="D16" s="10">
        <v>31.5</v>
      </c>
      <c r="E16" s="10">
        <v>2</v>
      </c>
      <c r="F16" s="10">
        <v>1.91</v>
      </c>
      <c r="G16" s="11" t="str">
        <f t="shared" si="5"/>
        <v/>
      </c>
      <c r="H16" s="13" t="str">
        <f>IF(OR(G16="",D16=""),"",IF(AND((G16*E16-1)&gt;=0.05,K16=1),coeff!$C$5/coeff!$B$5*(G16*E16-1)/(E16-1),0))</f>
        <v/>
      </c>
      <c r="I16" s="13" t="str">
        <f>IF(OR(G16="",D16=""),"",IF(AND((F16*(1-G16)-1)&gt;=0.05,K16=1),coeff!$C$5/coeff!$B$5*(F16*(1-G16)-1)/(F16-1),0))</f>
        <v/>
      </c>
      <c r="J16" s="18" t="str">
        <f t="shared" si="6"/>
        <v/>
      </c>
      <c r="K16" s="19">
        <f t="shared" si="7"/>
        <v>0</v>
      </c>
    </row>
    <row r="18" spans="1:11" x14ac:dyDescent="0.25">
      <c r="A18" s="8" t="s">
        <v>0</v>
      </c>
      <c r="B18" s="8" t="s">
        <v>1</v>
      </c>
      <c r="C18" s="9" t="s">
        <v>2</v>
      </c>
      <c r="D18" s="8" t="s">
        <v>13</v>
      </c>
      <c r="E18" s="8" t="s">
        <v>9</v>
      </c>
      <c r="F18" s="8" t="s">
        <v>10</v>
      </c>
      <c r="G18" s="9" t="s">
        <v>14</v>
      </c>
      <c r="H18" s="8" t="s">
        <v>11</v>
      </c>
      <c r="I18" s="8" t="s">
        <v>12</v>
      </c>
      <c r="J18" s="16" t="s">
        <v>41</v>
      </c>
      <c r="K18" s="17" t="s">
        <v>40</v>
      </c>
    </row>
    <row r="19" spans="1:11" x14ac:dyDescent="0.25">
      <c r="A19" s="10" t="str">
        <f>line!A6</f>
        <v/>
      </c>
      <c r="B19" s="10" t="str">
        <f>line!B6</f>
        <v/>
      </c>
      <c r="C19" s="10" t="str">
        <f>line!C6</f>
        <v/>
      </c>
      <c r="D19" s="10">
        <v>33.5</v>
      </c>
      <c r="E19" s="12">
        <v>1.92</v>
      </c>
      <c r="F19" s="12">
        <v>1.99</v>
      </c>
      <c r="G19" s="11" t="str">
        <f>IF(AND(C19&lt;&gt;"",D19&lt;&gt;""),1-1/(1+EXP(0.0447136*((LN(1/(1-C19)-1)/0.0447136)+D19))),"")</f>
        <v/>
      </c>
      <c r="H19" s="13" t="str">
        <f>IF(OR(G19="",D19=""),"",IF(AND((G19*E19-1)&gt;=0.05,K19=1),coeff!$C$5/coeff!$B$5*(G19*E19-1)/(E19-1),0))</f>
        <v/>
      </c>
      <c r="I19" s="13" t="str">
        <f>IF(OR(G19="",D19=""),"",IF(AND((F19*(1-G19)-1)&gt;=0.05,K19=1),coeff!$C$5/coeff!$B$5*(F19*(1-G19)-1)/(F19-1),0))</f>
        <v/>
      </c>
      <c r="J19" s="18" t="str">
        <f>IF(OR(D19="",G19=""),"",IF((G19*E19-1)&gt;0,1000*(G19*E19-1)/(E19-1)*G19*(E19-1)-(1-G19)*1000*(G19*E19-1)/(E19-1),IF(((1-G19)*F19-1)&gt;0,1000*((1-G19)*F19-1)/(F19-1)*(1-G19)*(F19-1)-G19*1000*((1-G19)*F19-1)/(F19-1),0)))</f>
        <v/>
      </c>
      <c r="K19" s="19">
        <f>IF(J19=MAX($J$19:$J$24),1,0)</f>
        <v>0</v>
      </c>
    </row>
    <row r="20" spans="1:11" x14ac:dyDescent="0.25">
      <c r="C20" s="11" t="str">
        <f>C19</f>
        <v/>
      </c>
      <c r="D20" s="10">
        <v>34.5</v>
      </c>
      <c r="E20" s="10">
        <v>1.89</v>
      </c>
      <c r="F20" s="10">
        <v>2</v>
      </c>
      <c r="G20" s="11" t="str">
        <f t="shared" ref="G20:G24" si="9">IF(AND(C20&lt;&gt;"",D20&lt;&gt;""),1-1/(1+EXP(0.0447136*((LN(1/(1-C20)-1)/0.0447136)+D20))),"")</f>
        <v/>
      </c>
      <c r="H20" s="13" t="str">
        <f>IF(OR(G20="",D20=""),"",IF(AND((G20*E20-1)&gt;=0.05,K20=1),coeff!$C$5/coeff!$B$5*(G20*E20-1)/(E20-1),0))</f>
        <v/>
      </c>
      <c r="I20" s="13" t="str">
        <f>IF(OR(G20="",D20=""),"",IF(AND((F20*(1-G20)-1)&gt;=0.05,K20=1),coeff!$C$5/coeff!$B$5*(F20*(1-G20)-1)/(F20-1),0))</f>
        <v/>
      </c>
      <c r="J20" s="18" t="str">
        <f t="shared" ref="J20:J24" si="10">IF(OR(D20="",G20=""),"",IF((G20*E20-1)&gt;0,1000*(G20*E20-1)/(E20-1)*G20*(E20-1)-(1-G20)*1000*(G20*E20-1)/(E20-1),IF(((1-G20)*F20-1)&gt;0,1000*((1-G20)*F20-1)/(F20-1)*(1-G20)*(F20-1)-G20*1000*((1-G20)*F20-1)/(F20-1),0)))</f>
        <v/>
      </c>
      <c r="K20" s="19">
        <f t="shared" ref="K20:K24" si="11">IF(J20=MAX($J$19:$J$24),1,0)</f>
        <v>0</v>
      </c>
    </row>
    <row r="21" spans="1:11" x14ac:dyDescent="0.25">
      <c r="C21" s="11" t="str">
        <f t="shared" ref="C21:C24" si="12">C20</f>
        <v/>
      </c>
      <c r="D21" s="10">
        <v>30.5</v>
      </c>
      <c r="E21" s="10">
        <v>2.0499999999999998</v>
      </c>
      <c r="F21" s="10">
        <v>1.9</v>
      </c>
      <c r="G21" s="11" t="str">
        <f t="shared" si="9"/>
        <v/>
      </c>
      <c r="H21" s="13" t="str">
        <f>IF(OR(G21="",D21=""),"",IF(AND((G21*E21-1)&gt;=0.05,K21=1),coeff!$C$5/coeff!$B$5*(G21*E21-1)/(E21-1),0))</f>
        <v/>
      </c>
      <c r="I21" s="13" t="str">
        <f>IF(OR(G21="",D21=""),"",IF(AND((F21*(1-G21)-1)&gt;=0.05,K21=1),coeff!$C$5/coeff!$B$5*(F21*(1-G21)-1)/(F21-1),0))</f>
        <v/>
      </c>
      <c r="J21" s="18" t="str">
        <f t="shared" si="10"/>
        <v/>
      </c>
      <c r="K21" s="19">
        <f t="shared" si="11"/>
        <v>0</v>
      </c>
    </row>
    <row r="22" spans="1:11" x14ac:dyDescent="0.25">
      <c r="C22" s="11" t="str">
        <f t="shared" si="12"/>
        <v/>
      </c>
      <c r="D22" s="10">
        <v>31.5</v>
      </c>
      <c r="E22" s="10">
        <v>2</v>
      </c>
      <c r="F22" s="10">
        <v>1.91</v>
      </c>
      <c r="G22" s="11" t="str">
        <f t="shared" si="9"/>
        <v/>
      </c>
      <c r="H22" s="13" t="str">
        <f>IF(OR(G22="",D22=""),"",IF(AND((G22*E22-1)&gt;=0.05,K22=1),coeff!$C$5/coeff!$B$5*(G22*E22-1)/(E22-1),0))</f>
        <v/>
      </c>
      <c r="I22" s="13" t="str">
        <f>IF(OR(G22="",D22=""),"",IF(AND((F22*(1-G22)-1)&gt;=0.05,K22=1),coeff!$C$5/coeff!$B$5*(F22*(1-G22)-1)/(F22-1),0))</f>
        <v/>
      </c>
      <c r="J22" s="18" t="str">
        <f t="shared" si="10"/>
        <v/>
      </c>
      <c r="K22" s="19">
        <f t="shared" si="11"/>
        <v>0</v>
      </c>
    </row>
    <row r="23" spans="1:11" x14ac:dyDescent="0.25">
      <c r="C23" s="11" t="str">
        <f t="shared" si="12"/>
        <v/>
      </c>
      <c r="D23" s="10">
        <v>31.5</v>
      </c>
      <c r="E23" s="10">
        <v>2</v>
      </c>
      <c r="F23" s="10">
        <v>1.91</v>
      </c>
      <c r="G23" s="11" t="str">
        <f t="shared" si="9"/>
        <v/>
      </c>
      <c r="H23" s="13" t="str">
        <f>IF(OR(G23="",D23=""),"",IF(AND((G23*E23-1)&gt;=0.05,K23=1),coeff!$C$5/coeff!$B$5*(G23*E23-1)/(E23-1),0))</f>
        <v/>
      </c>
      <c r="I23" s="13" t="str">
        <f>IF(OR(G23="",D23=""),"",IF(AND((F23*(1-G23)-1)&gt;=0.05,K23=1),coeff!$C$5/coeff!$B$5*(F23*(1-G23)-1)/(F23-1),0))</f>
        <v/>
      </c>
      <c r="J23" s="18" t="str">
        <f t="shared" si="10"/>
        <v/>
      </c>
      <c r="K23" s="19">
        <f t="shared" si="11"/>
        <v>0</v>
      </c>
    </row>
    <row r="24" spans="1:11" x14ac:dyDescent="0.25">
      <c r="C24" s="11" t="str">
        <f t="shared" si="12"/>
        <v/>
      </c>
      <c r="D24" s="10">
        <v>31.5</v>
      </c>
      <c r="E24" s="10">
        <v>2</v>
      </c>
      <c r="F24" s="10">
        <v>1.91</v>
      </c>
      <c r="G24" s="11" t="str">
        <f t="shared" si="9"/>
        <v/>
      </c>
      <c r="H24" s="13" t="str">
        <f>IF(OR(G24="",D24=""),"",IF(AND((G24*E24-1)&gt;=0.05,K24=1),coeff!$C$5/coeff!$B$5*(G24*E24-1)/(E24-1),0))</f>
        <v/>
      </c>
      <c r="I24" s="13" t="str">
        <f>IF(OR(G24="",D24=""),"",IF(AND((F24*(1-G24)-1)&gt;=0.05,K24=1),coeff!$C$5/coeff!$B$5*(F24*(1-G24)-1)/(F24-1),0))</f>
        <v/>
      </c>
      <c r="J24" s="18" t="str">
        <f t="shared" si="10"/>
        <v/>
      </c>
      <c r="K24" s="19">
        <f t="shared" si="11"/>
        <v>0</v>
      </c>
    </row>
    <row r="26" spans="1:11" x14ac:dyDescent="0.25">
      <c r="A26" s="8" t="s">
        <v>0</v>
      </c>
      <c r="B26" s="8" t="s">
        <v>1</v>
      </c>
      <c r="C26" s="9" t="s">
        <v>2</v>
      </c>
      <c r="D26" s="8" t="s">
        <v>13</v>
      </c>
      <c r="E26" s="8" t="s">
        <v>9</v>
      </c>
      <c r="F26" s="8" t="s">
        <v>10</v>
      </c>
      <c r="G26" s="9" t="s">
        <v>14</v>
      </c>
      <c r="H26" s="8" t="s">
        <v>11</v>
      </c>
      <c r="I26" s="8" t="s">
        <v>12</v>
      </c>
      <c r="J26" s="16" t="s">
        <v>41</v>
      </c>
      <c r="K26" s="17" t="s">
        <v>40</v>
      </c>
    </row>
    <row r="27" spans="1:11" x14ac:dyDescent="0.25">
      <c r="A27" s="10" t="str">
        <f>line!A7</f>
        <v/>
      </c>
      <c r="B27" s="10" t="str">
        <f>line!B7</f>
        <v/>
      </c>
      <c r="C27" s="11" t="str">
        <f>line!C7</f>
        <v/>
      </c>
      <c r="D27" s="10">
        <v>33.5</v>
      </c>
      <c r="E27" s="12">
        <v>1.92</v>
      </c>
      <c r="F27" s="12">
        <v>1.99</v>
      </c>
      <c r="G27" s="11" t="str">
        <f>IF(AND(C27&lt;&gt;"",D27&lt;&gt;""),1-1/(1+EXP(0.0447136*((LN(1/(1-C27)-1)/0.0447136)+D27))),"")</f>
        <v/>
      </c>
      <c r="H27" s="13" t="str">
        <f>IF(OR(G27="",D27=""),"",IF(AND((G27*E27-1)&gt;=0.05,K27=1),coeff!$C$5/coeff!$B$5*(G27*E27-1)/(E27-1),0))</f>
        <v/>
      </c>
      <c r="I27" s="13" t="str">
        <f>IF(OR(G27="",D27=""),"",IF(AND((F27*(1-G27)-1)&gt;=0.05,K27=1),coeff!$C$5/coeff!$B$5*(F27*(1-G27)-1)/(F27-1),0))</f>
        <v/>
      </c>
      <c r="J27" s="18" t="str">
        <f>IF(OR(D27="",G27=""),"",IF((G27*E27-1)&gt;0,1000*(G27*E27-1)/(E27-1)*G27*(E27-1)-(1-G27)*1000*(G27*E27-1)/(E27-1),IF(((1-G27)*F27-1)&gt;0,1000*((1-G27)*F27-1)/(F27-1)*(1-G27)*(F27-1)-G27*1000*((1-G27)*F27-1)/(F27-1),0)))</f>
        <v/>
      </c>
      <c r="K27" s="19">
        <f>IF(J27=MAX($J$27:$J$32),1,0)</f>
        <v>0</v>
      </c>
    </row>
    <row r="28" spans="1:11" x14ac:dyDescent="0.25">
      <c r="C28" s="11" t="str">
        <f>C27</f>
        <v/>
      </c>
      <c r="D28" s="10">
        <v>34.5</v>
      </c>
      <c r="E28" s="10">
        <v>1.89</v>
      </c>
      <c r="F28" s="10">
        <v>2</v>
      </c>
      <c r="G28" s="11" t="str">
        <f t="shared" ref="G28:G32" si="13">IF(AND(C28&lt;&gt;"",D28&lt;&gt;""),1-1/(1+EXP(0.0447136*((LN(1/(1-C28)-1)/0.0447136)+D28))),"")</f>
        <v/>
      </c>
      <c r="H28" s="13" t="str">
        <f>IF(OR(G28="",D28=""),"",IF(AND((G28*E28-1)&gt;=0.05,K28=1),coeff!$C$5/coeff!$B$5*(G28*E28-1)/(E28-1),0))</f>
        <v/>
      </c>
      <c r="I28" s="13" t="str">
        <f>IF(OR(G28="",D28=""),"",IF(AND((F28*(1-G28)-1)&gt;=0.05,K28=1),coeff!$C$5/coeff!$B$5*(F28*(1-G28)-1)/(F28-1),0))</f>
        <v/>
      </c>
      <c r="J28" s="18" t="str">
        <f t="shared" ref="J28:J32" si="14">IF(OR(D28="",G28=""),"",IF((G28*E28-1)&gt;0,1000*(G28*E28-1)/(E28-1)*G28*(E28-1)-(1-G28)*1000*(G28*E28-1)/(E28-1),IF(((1-G28)*F28-1)&gt;0,1000*((1-G28)*F28-1)/(F28-1)*(1-G28)*(F28-1)-G28*1000*((1-G28)*F28-1)/(F28-1),0)))</f>
        <v/>
      </c>
      <c r="K28" s="19">
        <f t="shared" ref="K28:K32" si="15">IF(J28=MAX($J$27:$J$32),1,0)</f>
        <v>0</v>
      </c>
    </row>
    <row r="29" spans="1:11" x14ac:dyDescent="0.25">
      <c r="C29" s="11" t="str">
        <f t="shared" ref="C29:C32" si="16">C28</f>
        <v/>
      </c>
      <c r="D29" s="10">
        <v>30.5</v>
      </c>
      <c r="E29" s="10">
        <v>2.0499999999999998</v>
      </c>
      <c r="F29" s="10">
        <v>1.9</v>
      </c>
      <c r="G29" s="11" t="str">
        <f t="shared" si="13"/>
        <v/>
      </c>
      <c r="H29" s="13" t="str">
        <f>IF(OR(G29="",D29=""),"",IF(AND((G29*E29-1)&gt;=0.05,K29=1),coeff!$C$5/coeff!$B$5*(G29*E29-1)/(E29-1),0))</f>
        <v/>
      </c>
      <c r="I29" s="13" t="str">
        <f>IF(OR(G29="",D29=""),"",IF(AND((F29*(1-G29)-1)&gt;=0.05,K29=1),coeff!$C$5/coeff!$B$5*(F29*(1-G29)-1)/(F29-1),0))</f>
        <v/>
      </c>
      <c r="J29" s="18" t="str">
        <f t="shared" si="14"/>
        <v/>
      </c>
      <c r="K29" s="19">
        <f t="shared" si="15"/>
        <v>0</v>
      </c>
    </row>
    <row r="30" spans="1:11" x14ac:dyDescent="0.25">
      <c r="C30" s="11" t="str">
        <f t="shared" si="16"/>
        <v/>
      </c>
      <c r="D30" s="10">
        <v>31.5</v>
      </c>
      <c r="E30" s="10">
        <v>2</v>
      </c>
      <c r="F30" s="10">
        <v>1.91</v>
      </c>
      <c r="G30" s="11" t="str">
        <f t="shared" si="13"/>
        <v/>
      </c>
      <c r="H30" s="13" t="str">
        <f>IF(OR(G30="",D30=""),"",IF(AND((G30*E30-1)&gt;=0.05,K30=1),coeff!$C$5/coeff!$B$5*(G30*E30-1)/(E30-1),0))</f>
        <v/>
      </c>
      <c r="I30" s="13" t="str">
        <f>IF(OR(G30="",D30=""),"",IF(AND((F30*(1-G30)-1)&gt;=0.05,K30=1),coeff!$C$5/coeff!$B$5*(F30*(1-G30)-1)/(F30-1),0))</f>
        <v/>
      </c>
      <c r="J30" s="18" t="str">
        <f t="shared" si="14"/>
        <v/>
      </c>
      <c r="K30" s="19">
        <f t="shared" si="15"/>
        <v>0</v>
      </c>
    </row>
    <row r="31" spans="1:11" x14ac:dyDescent="0.25">
      <c r="C31" s="11" t="str">
        <f t="shared" si="16"/>
        <v/>
      </c>
      <c r="D31" s="10">
        <v>31.5</v>
      </c>
      <c r="E31" s="10">
        <v>2</v>
      </c>
      <c r="F31" s="10">
        <v>1.91</v>
      </c>
      <c r="G31" s="11" t="str">
        <f t="shared" si="13"/>
        <v/>
      </c>
      <c r="H31" s="13" t="str">
        <f>IF(OR(G31="",D31=""),"",IF(AND((G31*E31-1)&gt;=0.05,K31=1),coeff!$C$5/coeff!$B$5*(G31*E31-1)/(E31-1),0))</f>
        <v/>
      </c>
      <c r="I31" s="13" t="str">
        <f>IF(OR(G31="",D31=""),"",IF(AND((F31*(1-G31)-1)&gt;=0.05,K31=1),coeff!$C$5/coeff!$B$5*(F31*(1-G31)-1)/(F31-1),0))</f>
        <v/>
      </c>
      <c r="J31" s="18" t="str">
        <f t="shared" si="14"/>
        <v/>
      </c>
      <c r="K31" s="19">
        <f t="shared" si="15"/>
        <v>0</v>
      </c>
    </row>
    <row r="32" spans="1:11" x14ac:dyDescent="0.25">
      <c r="C32" s="11" t="str">
        <f t="shared" si="16"/>
        <v/>
      </c>
      <c r="D32" s="10">
        <v>31.5</v>
      </c>
      <c r="E32" s="10">
        <v>2</v>
      </c>
      <c r="F32" s="10">
        <v>1.91</v>
      </c>
      <c r="G32" s="11" t="str">
        <f t="shared" si="13"/>
        <v/>
      </c>
      <c r="H32" s="13" t="str">
        <f>IF(OR(G32="",D32=""),"",IF(AND((G32*E32-1)&gt;=0.05,K32=1),coeff!$C$5/coeff!$B$5*(G32*E32-1)/(E32-1),0))</f>
        <v/>
      </c>
      <c r="I32" s="13" t="str">
        <f>IF(OR(G32="",D32=""),"",IF(AND((F32*(1-G32)-1)&gt;=0.05,K32=1),coeff!$C$5/coeff!$B$5*(F32*(1-G32)-1)/(F32-1),0))</f>
        <v/>
      </c>
      <c r="J32" s="18" t="str">
        <f t="shared" si="14"/>
        <v/>
      </c>
      <c r="K32" s="19">
        <f t="shared" si="15"/>
        <v>0</v>
      </c>
    </row>
    <row r="34" spans="1:11" x14ac:dyDescent="0.25">
      <c r="A34" s="8" t="s">
        <v>0</v>
      </c>
      <c r="B34" s="8" t="s">
        <v>1</v>
      </c>
      <c r="C34" s="9" t="s">
        <v>2</v>
      </c>
      <c r="D34" s="8" t="s">
        <v>13</v>
      </c>
      <c r="E34" s="8" t="s">
        <v>9</v>
      </c>
      <c r="F34" s="8" t="s">
        <v>10</v>
      </c>
      <c r="G34" s="9" t="s">
        <v>14</v>
      </c>
      <c r="H34" s="8" t="s">
        <v>11</v>
      </c>
      <c r="I34" s="8" t="s">
        <v>12</v>
      </c>
      <c r="J34" s="16" t="s">
        <v>41</v>
      </c>
      <c r="K34" s="17" t="s">
        <v>40</v>
      </c>
    </row>
    <row r="35" spans="1:11" x14ac:dyDescent="0.25">
      <c r="A35" s="10" t="str">
        <f>line!A8</f>
        <v/>
      </c>
      <c r="B35" s="10" t="str">
        <f>line!B8</f>
        <v/>
      </c>
      <c r="C35" s="11" t="str">
        <f>line!C8</f>
        <v/>
      </c>
      <c r="D35" s="10">
        <v>33.5</v>
      </c>
      <c r="E35" s="12">
        <v>1.92</v>
      </c>
      <c r="F35" s="12">
        <v>1.99</v>
      </c>
      <c r="G35" s="11" t="str">
        <f>IF(AND(C35&lt;&gt;"",D35&lt;&gt;""),1-1/(1+EXP(0.0447136*((LN(1/(1-C35)-1)/0.0447136)+D35))),"")</f>
        <v/>
      </c>
      <c r="H35" s="13" t="str">
        <f>IF(OR(G35="",D35=""),"",IF(AND((G35*E35-1)&gt;=0.05,K35=1),coeff!$C$5/coeff!$B$5*(G35*E35-1)/(E35-1),0))</f>
        <v/>
      </c>
      <c r="I35" s="13" t="str">
        <f>IF(OR(G35="",D35=""),"",IF(AND((F35*(1-G35)-1)&gt;=0.05,K35=1),coeff!$C$5/coeff!$B$5*(F35*(1-G35)-1)/(F35-1),0))</f>
        <v/>
      </c>
      <c r="J35" s="18" t="str">
        <f>IF(OR(D35="",G35=""),"",IF((G35*E35-1)&gt;0,1000*(G35*E35-1)/(E35-1)*G35*(E35-1)-(1-G35)*1000*(G35*E35-1)/(E35-1),IF(((1-G35)*F35-1)&gt;0,1000*((1-G35)*F35-1)/(F35-1)*(1-G35)*(F35-1)-G35*1000*((1-G35)*F35-1)/(F35-1),0)))</f>
        <v/>
      </c>
      <c r="K35" s="19">
        <f>IF(J35=MAX($J$35:$J$40),1,0)</f>
        <v>0</v>
      </c>
    </row>
    <row r="36" spans="1:11" x14ac:dyDescent="0.25">
      <c r="C36" s="11" t="str">
        <f>C35</f>
        <v/>
      </c>
      <c r="D36" s="10">
        <v>34.5</v>
      </c>
      <c r="E36" s="10">
        <v>1.89</v>
      </c>
      <c r="F36" s="10">
        <v>2</v>
      </c>
      <c r="G36" s="11" t="str">
        <f t="shared" ref="G36:G40" si="17">IF(AND(C36&lt;&gt;"",D36&lt;&gt;""),1-1/(1+EXP(0.0447136*((LN(1/(1-C36)-1)/0.0447136)+D36))),"")</f>
        <v/>
      </c>
      <c r="H36" s="13" t="str">
        <f>IF(OR(G36="",D36=""),"",IF(AND((G36*E36-1)&gt;=0.05,K36=1),coeff!$C$5/coeff!$B$5*(G36*E36-1)/(E36-1),0))</f>
        <v/>
      </c>
      <c r="I36" s="13" t="str">
        <f>IF(OR(G36="",D36=""),"",IF(AND((F36*(1-G36)-1)&gt;=0.05,K36=1),coeff!$C$5/coeff!$B$5*(F36*(1-G36)-1)/(F36-1),0))</f>
        <v/>
      </c>
      <c r="J36" s="18" t="str">
        <f t="shared" ref="J36:J40" si="18">IF(OR(D36="",G36=""),"",IF((G36*E36-1)&gt;0,1000*(G36*E36-1)/(E36-1)*G36*(E36-1)-(1-G36)*1000*(G36*E36-1)/(E36-1),IF(((1-G36)*F36-1)&gt;0,1000*((1-G36)*F36-1)/(F36-1)*(1-G36)*(F36-1)-G36*1000*((1-G36)*F36-1)/(F36-1),0)))</f>
        <v/>
      </c>
      <c r="K36" s="19">
        <f t="shared" ref="K36:K40" si="19">IF(J36=MAX($J$35:$J$40),1,0)</f>
        <v>0</v>
      </c>
    </row>
    <row r="37" spans="1:11" x14ac:dyDescent="0.25">
      <c r="C37" s="11" t="str">
        <f t="shared" ref="C37:C40" si="20">C36</f>
        <v/>
      </c>
      <c r="D37" s="10">
        <v>30.5</v>
      </c>
      <c r="E37" s="10">
        <v>2.0499999999999998</v>
      </c>
      <c r="F37" s="10">
        <v>1.9</v>
      </c>
      <c r="G37" s="11" t="str">
        <f t="shared" si="17"/>
        <v/>
      </c>
      <c r="H37" s="13" t="str">
        <f>IF(OR(G37="",D37=""),"",IF(AND((G37*E37-1)&gt;=0.05,K37=1),coeff!$C$5/coeff!$B$5*(G37*E37-1)/(E37-1),0))</f>
        <v/>
      </c>
      <c r="I37" s="13" t="str">
        <f>IF(OR(G37="",D37=""),"",IF(AND((F37*(1-G37)-1)&gt;=0.05,K37=1),coeff!$C$5/coeff!$B$5*(F37*(1-G37)-1)/(F37-1),0))</f>
        <v/>
      </c>
      <c r="J37" s="18" t="str">
        <f t="shared" si="18"/>
        <v/>
      </c>
      <c r="K37" s="19">
        <f t="shared" si="19"/>
        <v>0</v>
      </c>
    </row>
    <row r="38" spans="1:11" x14ac:dyDescent="0.25">
      <c r="C38" s="11" t="str">
        <f t="shared" si="20"/>
        <v/>
      </c>
      <c r="D38" s="10">
        <v>31.5</v>
      </c>
      <c r="E38" s="10">
        <v>2</v>
      </c>
      <c r="F38" s="10">
        <v>1.91</v>
      </c>
      <c r="G38" s="11" t="str">
        <f t="shared" si="17"/>
        <v/>
      </c>
      <c r="H38" s="13" t="str">
        <f>IF(OR(G38="",D38=""),"",IF(AND((G38*E38-1)&gt;=0.05,K38=1),coeff!$C$5/coeff!$B$5*(G38*E38-1)/(E38-1),0))</f>
        <v/>
      </c>
      <c r="I38" s="13" t="str">
        <f>IF(OR(G38="",D38=""),"",IF(AND((F38*(1-G38)-1)&gt;=0.05,K38=1),coeff!$C$5/coeff!$B$5*(F38*(1-G38)-1)/(F38-1),0))</f>
        <v/>
      </c>
      <c r="J38" s="18" t="str">
        <f t="shared" si="18"/>
        <v/>
      </c>
      <c r="K38" s="19">
        <f t="shared" si="19"/>
        <v>0</v>
      </c>
    </row>
    <row r="39" spans="1:11" x14ac:dyDescent="0.25">
      <c r="C39" s="11" t="str">
        <f t="shared" si="20"/>
        <v/>
      </c>
      <c r="D39" s="10">
        <v>31.5</v>
      </c>
      <c r="E39" s="10">
        <v>2</v>
      </c>
      <c r="F39" s="10">
        <v>1.91</v>
      </c>
      <c r="G39" s="11" t="str">
        <f t="shared" si="17"/>
        <v/>
      </c>
      <c r="H39" s="13" t="str">
        <f>IF(OR(G39="",D39=""),"",IF(AND((G39*E39-1)&gt;=0.05,K39=1),coeff!$C$5/coeff!$B$5*(G39*E39-1)/(E39-1),0))</f>
        <v/>
      </c>
      <c r="I39" s="13" t="str">
        <f>IF(OR(G39="",D39=""),"",IF(AND((F39*(1-G39)-1)&gt;=0.05,K39=1),coeff!$C$5/coeff!$B$5*(F39*(1-G39)-1)/(F39-1),0))</f>
        <v/>
      </c>
      <c r="J39" s="18" t="str">
        <f t="shared" si="18"/>
        <v/>
      </c>
      <c r="K39" s="19">
        <f t="shared" si="19"/>
        <v>0</v>
      </c>
    </row>
    <row r="40" spans="1:11" x14ac:dyDescent="0.25">
      <c r="C40" s="11" t="str">
        <f t="shared" si="20"/>
        <v/>
      </c>
      <c r="D40" s="10">
        <v>31.5</v>
      </c>
      <c r="E40" s="10">
        <v>2</v>
      </c>
      <c r="F40" s="10">
        <v>1.91</v>
      </c>
      <c r="G40" s="11" t="str">
        <f t="shared" si="17"/>
        <v/>
      </c>
      <c r="H40" s="13" t="str">
        <f>IF(OR(G40="",D40=""),"",IF(AND((G40*E40-1)&gt;=0.05,K40=1),coeff!$C$5/coeff!$B$5*(G40*E40-1)/(E40-1),0))</f>
        <v/>
      </c>
      <c r="I40" s="13" t="str">
        <f>IF(OR(G40="",D40=""),"",IF(AND((F40*(1-G40)-1)&gt;=0.05,K40=1),coeff!$C$5/coeff!$B$5*(F40*(1-G40)-1)/(F40-1),0))</f>
        <v/>
      </c>
      <c r="J40" s="18" t="str">
        <f t="shared" si="18"/>
        <v/>
      </c>
      <c r="K40" s="19">
        <f t="shared" si="19"/>
        <v>0</v>
      </c>
    </row>
    <row r="42" spans="1:11" x14ac:dyDescent="0.25">
      <c r="A42" s="8" t="s">
        <v>0</v>
      </c>
      <c r="B42" s="8" t="s">
        <v>1</v>
      </c>
      <c r="C42" s="9" t="s">
        <v>2</v>
      </c>
      <c r="D42" s="8" t="s">
        <v>13</v>
      </c>
      <c r="E42" s="8" t="s">
        <v>9</v>
      </c>
      <c r="F42" s="8" t="s">
        <v>10</v>
      </c>
      <c r="G42" s="9" t="s">
        <v>14</v>
      </c>
      <c r="H42" s="8" t="s">
        <v>11</v>
      </c>
      <c r="I42" s="8" t="s">
        <v>12</v>
      </c>
      <c r="J42" s="16" t="s">
        <v>41</v>
      </c>
      <c r="K42" s="17" t="s">
        <v>40</v>
      </c>
    </row>
    <row r="43" spans="1:11" x14ac:dyDescent="0.25">
      <c r="A43" s="10" t="str">
        <f>line!A9</f>
        <v/>
      </c>
      <c r="B43" s="10" t="str">
        <f>line!B9</f>
        <v/>
      </c>
      <c r="C43" s="11" t="str">
        <f>line!C9</f>
        <v/>
      </c>
      <c r="D43" s="10">
        <v>33.5</v>
      </c>
      <c r="E43" s="12">
        <v>1.92</v>
      </c>
      <c r="F43" s="12">
        <v>1.99</v>
      </c>
      <c r="G43" s="11" t="str">
        <f>IF(AND(C43&lt;&gt;"",D43&lt;&gt;""),1-1/(1+EXP(0.0447136*((LN(1/(1-C43)-1)/0.0447136)+D43))),"")</f>
        <v/>
      </c>
      <c r="H43" s="13" t="str">
        <f>IF(OR(G43="",D43=""),"",IF(AND((G43*E43-1)&gt;=0.05,K43=1),coeff!$C$5/coeff!$B$5*(G43*E43-1)/(E43-1),0))</f>
        <v/>
      </c>
      <c r="I43" s="13" t="str">
        <f>IF(OR(G43="",D43=""),"",IF(AND((F43*(1-G43)-1)&gt;=0.05,K43=1),coeff!$C$5/coeff!$B$5*(F43*(1-G43)-1)/(F43-1),0))</f>
        <v/>
      </c>
      <c r="J43" s="18" t="str">
        <f>IF(OR(D43="",G43=""),"",IF((G43*E43-1)&gt;0,1000*(G43*E43-1)/(E43-1)*G43*(E43-1)-(1-G43)*1000*(G43*E43-1)/(E43-1),IF(((1-G43)*F43-1)&gt;0,1000*((1-G43)*F43-1)/(F43-1)*(1-G43)*(F43-1)-G43*1000*((1-G43)*F43-1)/(F43-1),0)))</f>
        <v/>
      </c>
      <c r="K43" s="19">
        <f>IF(J43=MAX($J$43:$J$48),1,0)</f>
        <v>0</v>
      </c>
    </row>
    <row r="44" spans="1:11" x14ac:dyDescent="0.25">
      <c r="C44" s="11" t="str">
        <f>C43</f>
        <v/>
      </c>
      <c r="D44" s="10">
        <v>34.5</v>
      </c>
      <c r="E44" s="10">
        <v>1.89</v>
      </c>
      <c r="F44" s="10">
        <v>2</v>
      </c>
      <c r="G44" s="11" t="str">
        <f t="shared" ref="G44:G48" si="21">IF(AND(C44&lt;&gt;"",D44&lt;&gt;""),1-1/(1+EXP(0.0447136*((LN(1/(1-C44)-1)/0.0447136)+D44))),"")</f>
        <v/>
      </c>
      <c r="H44" s="13" t="str">
        <f>IF(OR(G44="",D44=""),"",IF(AND((G44*E44-1)&gt;=0.05,K44=1),coeff!$C$5/coeff!$B$5*(G44*E44-1)/(E44-1),0))</f>
        <v/>
      </c>
      <c r="I44" s="13" t="str">
        <f>IF(OR(G44="",D44=""),"",IF(AND((F44*(1-G44)-1)&gt;=0.05,K44=1),coeff!$C$5/coeff!$B$5*(F44*(1-G44)-1)/(F44-1),0))</f>
        <v/>
      </c>
      <c r="J44" s="18" t="str">
        <f t="shared" ref="J44:J48" si="22">IF(OR(D44="",G44=""),"",IF((G44*E44-1)&gt;0,1000*(G44*E44-1)/(E44-1)*G44*(E44-1)-(1-G44)*1000*(G44*E44-1)/(E44-1),IF(((1-G44)*F44-1)&gt;0,1000*((1-G44)*F44-1)/(F44-1)*(1-G44)*(F44-1)-G44*1000*((1-G44)*F44-1)/(F44-1),0)))</f>
        <v/>
      </c>
      <c r="K44" s="19">
        <f t="shared" ref="K44:K48" si="23">IF(J44=MAX($J$43:$J$48),1,0)</f>
        <v>0</v>
      </c>
    </row>
    <row r="45" spans="1:11" x14ac:dyDescent="0.25">
      <c r="C45" s="11" t="str">
        <f t="shared" ref="C45:C48" si="24">C44</f>
        <v/>
      </c>
      <c r="D45" s="10">
        <v>30.5</v>
      </c>
      <c r="E45" s="10">
        <v>2.0499999999999998</v>
      </c>
      <c r="F45" s="10">
        <v>1.9</v>
      </c>
      <c r="G45" s="11" t="str">
        <f t="shared" si="21"/>
        <v/>
      </c>
      <c r="H45" s="13" t="str">
        <f>IF(OR(G45="",D45=""),"",IF(AND((G45*E45-1)&gt;=0.05,K45=1),coeff!$C$5/coeff!$B$5*(G45*E45-1)/(E45-1),0))</f>
        <v/>
      </c>
      <c r="I45" s="13" t="str">
        <f>IF(OR(G45="",D45=""),"",IF(AND((F45*(1-G45)-1)&gt;=0.05,K45=1),coeff!$C$5/coeff!$B$5*(F45*(1-G45)-1)/(F45-1),0))</f>
        <v/>
      </c>
      <c r="J45" s="18" t="str">
        <f t="shared" si="22"/>
        <v/>
      </c>
      <c r="K45" s="19">
        <f t="shared" si="23"/>
        <v>0</v>
      </c>
    </row>
    <row r="46" spans="1:11" x14ac:dyDescent="0.25">
      <c r="C46" s="11" t="str">
        <f t="shared" si="24"/>
        <v/>
      </c>
      <c r="D46" s="10">
        <v>31.5</v>
      </c>
      <c r="E46" s="10">
        <v>2</v>
      </c>
      <c r="F46" s="10">
        <v>1.91</v>
      </c>
      <c r="G46" s="11" t="str">
        <f t="shared" si="21"/>
        <v/>
      </c>
      <c r="H46" s="13" t="str">
        <f>IF(OR(G46="",D46=""),"",IF(AND((G46*E46-1)&gt;=0.05,K46=1),coeff!$C$5/coeff!$B$5*(G46*E46-1)/(E46-1),0))</f>
        <v/>
      </c>
      <c r="I46" s="13" t="str">
        <f>IF(OR(G46="",D46=""),"",IF(AND((F46*(1-G46)-1)&gt;=0.05,K46=1),coeff!$C$5/coeff!$B$5*(F46*(1-G46)-1)/(F46-1),0))</f>
        <v/>
      </c>
      <c r="J46" s="18" t="str">
        <f t="shared" si="22"/>
        <v/>
      </c>
      <c r="K46" s="19">
        <f t="shared" si="23"/>
        <v>0</v>
      </c>
    </row>
    <row r="47" spans="1:11" x14ac:dyDescent="0.25">
      <c r="C47" s="11" t="str">
        <f t="shared" si="24"/>
        <v/>
      </c>
      <c r="D47" s="10">
        <v>31.5</v>
      </c>
      <c r="E47" s="10">
        <v>2</v>
      </c>
      <c r="F47" s="10">
        <v>1.91</v>
      </c>
      <c r="G47" s="11" t="str">
        <f t="shared" si="21"/>
        <v/>
      </c>
      <c r="H47" s="13" t="str">
        <f>IF(OR(G47="",D47=""),"",IF(AND((G47*E47-1)&gt;=0.05,K47=1),coeff!$C$5/coeff!$B$5*(G47*E47-1)/(E47-1),0))</f>
        <v/>
      </c>
      <c r="I47" s="13" t="str">
        <f>IF(OR(G47="",D47=""),"",IF(AND((F47*(1-G47)-1)&gt;=0.05,K47=1),coeff!$C$5/coeff!$B$5*(F47*(1-G47)-1)/(F47-1),0))</f>
        <v/>
      </c>
      <c r="J47" s="18" t="str">
        <f t="shared" si="22"/>
        <v/>
      </c>
      <c r="K47" s="19">
        <f t="shared" si="23"/>
        <v>0</v>
      </c>
    </row>
    <row r="48" spans="1:11" x14ac:dyDescent="0.25">
      <c r="C48" s="11" t="str">
        <f t="shared" si="24"/>
        <v/>
      </c>
      <c r="D48" s="10">
        <v>31.5</v>
      </c>
      <c r="E48" s="10">
        <v>2</v>
      </c>
      <c r="F48" s="10">
        <v>1.91</v>
      </c>
      <c r="G48" s="11" t="str">
        <f t="shared" si="21"/>
        <v/>
      </c>
      <c r="H48" s="13" t="str">
        <f>IF(OR(G48="",D48=""),"",IF(AND((G48*E48-1)&gt;=0.05,K48=1),coeff!$C$5/coeff!$B$5*(G48*E48-1)/(E48-1),0))</f>
        <v/>
      </c>
      <c r="I48" s="13" t="str">
        <f>IF(OR(G48="",D48=""),"",IF(AND((F48*(1-G48)-1)&gt;=0.05,K48=1),coeff!$C$5/coeff!$B$5*(F48*(1-G48)-1)/(F48-1),0))</f>
        <v/>
      </c>
      <c r="J48" s="18" t="str">
        <f t="shared" si="22"/>
        <v/>
      </c>
      <c r="K48" s="19">
        <f t="shared" si="23"/>
        <v>0</v>
      </c>
    </row>
    <row r="50" spans="1:11" x14ac:dyDescent="0.25">
      <c r="A50" s="8" t="s">
        <v>0</v>
      </c>
      <c r="B50" s="8" t="s">
        <v>1</v>
      </c>
      <c r="C50" s="9" t="s">
        <v>2</v>
      </c>
      <c r="D50" s="8" t="s">
        <v>13</v>
      </c>
      <c r="E50" s="8" t="s">
        <v>9</v>
      </c>
      <c r="F50" s="8" t="s">
        <v>10</v>
      </c>
      <c r="G50" s="9" t="s">
        <v>14</v>
      </c>
      <c r="H50" s="8" t="s">
        <v>11</v>
      </c>
      <c r="I50" s="8" t="s">
        <v>12</v>
      </c>
      <c r="J50" s="16" t="s">
        <v>41</v>
      </c>
      <c r="K50" s="17" t="s">
        <v>40</v>
      </c>
    </row>
    <row r="51" spans="1:11" x14ac:dyDescent="0.25">
      <c r="A51" s="10" t="str">
        <f>line!A10</f>
        <v/>
      </c>
      <c r="B51" s="10" t="str">
        <f>line!B10</f>
        <v/>
      </c>
      <c r="C51" s="10" t="str">
        <f>line!C10</f>
        <v/>
      </c>
      <c r="D51" s="10">
        <v>33.5</v>
      </c>
      <c r="E51" s="12">
        <v>1.92</v>
      </c>
      <c r="F51" s="12">
        <v>1.99</v>
      </c>
      <c r="G51" s="11" t="str">
        <f>IF(AND(C51&lt;&gt;"",D51&lt;&gt;""),1-1/(1+EXP(0.0447136*((LN(1/(1-C51)-1)/0.0447136)+D51))),"")</f>
        <v/>
      </c>
      <c r="H51" s="13" t="str">
        <f>IF(OR(G51="",D51=""),"",IF(AND((G51*E51-1)&gt;=0.05,K51=1),coeff!$C$5/coeff!$B$5*(G51*E51-1)/(E51-1),0))</f>
        <v/>
      </c>
      <c r="I51" s="13" t="str">
        <f>IF(OR(G51="",D51=""),"",IF(AND((F51*(1-G51)-1)&gt;=0.05,K51=1),coeff!$C$5/coeff!$B$5*(F51*(1-G51)-1)/(F51-1),0))</f>
        <v/>
      </c>
      <c r="J51" s="18" t="str">
        <f>IF(OR(D51="",G51=""),"",IF((G51*E51-1)&gt;0,1000*(G51*E51-1)/(E51-1)*G51*(E51-1)-(1-G51)*1000*(G51*E51-1)/(E51-1),IF(((1-G51)*F51-1)&gt;0,1000*((1-G51)*F51-1)/(F51-1)*(1-G51)*(F51-1)-G51*1000*((1-G51)*F51-1)/(F51-1),0)))</f>
        <v/>
      </c>
      <c r="K51" s="19">
        <f>IF(J51=MAX($J$51:$J$56),1,0)</f>
        <v>0</v>
      </c>
    </row>
    <row r="52" spans="1:11" x14ac:dyDescent="0.25">
      <c r="C52" s="11" t="str">
        <f>C51</f>
        <v/>
      </c>
      <c r="D52" s="10">
        <v>34.5</v>
      </c>
      <c r="E52" s="10">
        <v>1.89</v>
      </c>
      <c r="F52" s="10">
        <v>2</v>
      </c>
      <c r="G52" s="11" t="str">
        <f t="shared" ref="G52:G56" si="25">IF(AND(C52&lt;&gt;"",D52&lt;&gt;""),1-1/(1+EXP(0.0447136*((LN(1/(1-C52)-1)/0.0447136)+D52))),"")</f>
        <v/>
      </c>
      <c r="H52" s="13" t="str">
        <f>IF(OR(G52="",D52=""),"",IF(AND((G52*E52-1)&gt;=0.05,K52=1),coeff!$C$5/coeff!$B$5*(G52*E52-1)/(E52-1),0))</f>
        <v/>
      </c>
      <c r="I52" s="13" t="str">
        <f>IF(OR(G52="",D52=""),"",IF(AND((F52*(1-G52)-1)&gt;=0.05,K52=1),coeff!$C$5/coeff!$B$5*(F52*(1-G52)-1)/(F52-1),0))</f>
        <v/>
      </c>
      <c r="J52" s="18" t="str">
        <f t="shared" ref="J52:J56" si="26">IF(OR(D52="",G52=""),"",IF((G52*E52-1)&gt;0,1000*(G52*E52-1)/(E52-1)*G52*(E52-1)-(1-G52)*1000*(G52*E52-1)/(E52-1),IF(((1-G52)*F52-1)&gt;0,1000*((1-G52)*F52-1)/(F52-1)*(1-G52)*(F52-1)-G52*1000*((1-G52)*F52-1)/(F52-1),0)))</f>
        <v/>
      </c>
      <c r="K52" s="19">
        <f t="shared" ref="K52:K56" si="27">IF(J52=MAX($J$51:$J$56),1,0)</f>
        <v>0</v>
      </c>
    </row>
    <row r="53" spans="1:11" x14ac:dyDescent="0.25">
      <c r="C53" s="11" t="str">
        <f t="shared" ref="C53:C56" si="28">C52</f>
        <v/>
      </c>
      <c r="D53" s="10">
        <v>30.5</v>
      </c>
      <c r="E53" s="10">
        <v>2.0499999999999998</v>
      </c>
      <c r="F53" s="10">
        <v>1.9</v>
      </c>
      <c r="G53" s="11" t="str">
        <f t="shared" si="25"/>
        <v/>
      </c>
      <c r="H53" s="13" t="str">
        <f>IF(OR(G53="",D53=""),"",IF(AND((G53*E53-1)&gt;=0.05,K53=1),coeff!$C$5/coeff!$B$5*(G53*E53-1)/(E53-1),0))</f>
        <v/>
      </c>
      <c r="I53" s="13" t="str">
        <f>IF(OR(G53="",D53=""),"",IF(AND((F53*(1-G53)-1)&gt;=0.05,K53=1),coeff!$C$5/coeff!$B$5*(F53*(1-G53)-1)/(F53-1),0))</f>
        <v/>
      </c>
      <c r="J53" s="18" t="str">
        <f t="shared" si="26"/>
        <v/>
      </c>
      <c r="K53" s="19">
        <f t="shared" si="27"/>
        <v>0</v>
      </c>
    </row>
    <row r="54" spans="1:11" x14ac:dyDescent="0.25">
      <c r="C54" s="11" t="str">
        <f t="shared" si="28"/>
        <v/>
      </c>
      <c r="D54" s="10">
        <v>31.5</v>
      </c>
      <c r="E54" s="10">
        <v>2</v>
      </c>
      <c r="F54" s="10">
        <v>1.91</v>
      </c>
      <c r="G54" s="11" t="str">
        <f t="shared" si="25"/>
        <v/>
      </c>
      <c r="H54" s="13" t="str">
        <f>IF(OR(G54="",D54=""),"",IF(AND((G54*E54-1)&gt;=0.05,K54=1),coeff!$C$5/coeff!$B$5*(G54*E54-1)/(E54-1),0))</f>
        <v/>
      </c>
      <c r="I54" s="13" t="str">
        <f>IF(OR(G54="",D54=""),"",IF(AND((F54*(1-G54)-1)&gt;=0.05,K54=1),coeff!$C$5/coeff!$B$5*(F54*(1-G54)-1)/(F54-1),0))</f>
        <v/>
      </c>
      <c r="J54" s="18" t="str">
        <f t="shared" si="26"/>
        <v/>
      </c>
      <c r="K54" s="19">
        <f t="shared" si="27"/>
        <v>0</v>
      </c>
    </row>
    <row r="55" spans="1:11" x14ac:dyDescent="0.25">
      <c r="C55" s="11" t="str">
        <f t="shared" si="28"/>
        <v/>
      </c>
      <c r="D55" s="10">
        <v>31.5</v>
      </c>
      <c r="E55" s="10">
        <v>2</v>
      </c>
      <c r="F55" s="10">
        <v>1.91</v>
      </c>
      <c r="G55" s="11" t="str">
        <f t="shared" si="25"/>
        <v/>
      </c>
      <c r="H55" s="13" t="str">
        <f>IF(OR(G55="",D55=""),"",IF(AND((G55*E55-1)&gt;=0.05,K55=1),coeff!$C$5/coeff!$B$5*(G55*E55-1)/(E55-1),0))</f>
        <v/>
      </c>
      <c r="I55" s="13" t="str">
        <f>IF(OR(G55="",D55=""),"",IF(AND((F55*(1-G55)-1)&gt;=0.05,K55=1),coeff!$C$5/coeff!$B$5*(F55*(1-G55)-1)/(F55-1),0))</f>
        <v/>
      </c>
      <c r="J55" s="18" t="str">
        <f t="shared" si="26"/>
        <v/>
      </c>
      <c r="K55" s="19">
        <f t="shared" si="27"/>
        <v>0</v>
      </c>
    </row>
    <row r="56" spans="1:11" x14ac:dyDescent="0.25">
      <c r="C56" s="11" t="str">
        <f t="shared" si="28"/>
        <v/>
      </c>
      <c r="D56" s="10">
        <v>31.5</v>
      </c>
      <c r="E56" s="10">
        <v>2</v>
      </c>
      <c r="F56" s="10">
        <v>1.91</v>
      </c>
      <c r="G56" s="11" t="str">
        <f t="shared" si="25"/>
        <v/>
      </c>
      <c r="H56" s="13" t="str">
        <f>IF(OR(G56="",D56=""),"",IF(AND((G56*E56-1)&gt;=0.05,K56=1),coeff!$C$5/coeff!$B$5*(G56*E56-1)/(E56-1),0))</f>
        <v/>
      </c>
      <c r="I56" s="13" t="str">
        <f>IF(OR(G56="",D56=""),"",IF(AND((F56*(1-G56)-1)&gt;=0.05,K56=1),coeff!$C$5/coeff!$B$5*(F56*(1-G56)-1)/(F56-1),0))</f>
        <v/>
      </c>
      <c r="J56" s="18" t="str">
        <f t="shared" si="26"/>
        <v/>
      </c>
      <c r="K56" s="19">
        <f t="shared" si="27"/>
        <v>0</v>
      </c>
    </row>
    <row r="58" spans="1:11" x14ac:dyDescent="0.25">
      <c r="A58" s="8" t="s">
        <v>0</v>
      </c>
      <c r="B58" s="8" t="s">
        <v>1</v>
      </c>
      <c r="C58" s="9" t="s">
        <v>2</v>
      </c>
      <c r="D58" s="8" t="s">
        <v>13</v>
      </c>
      <c r="E58" s="8" t="s">
        <v>9</v>
      </c>
      <c r="F58" s="8" t="s">
        <v>10</v>
      </c>
      <c r="G58" s="9" t="s">
        <v>14</v>
      </c>
      <c r="H58" s="8" t="s">
        <v>11</v>
      </c>
      <c r="I58" s="8" t="s">
        <v>12</v>
      </c>
      <c r="J58" s="16" t="s">
        <v>41</v>
      </c>
      <c r="K58" s="17" t="s">
        <v>40</v>
      </c>
    </row>
    <row r="59" spans="1:11" x14ac:dyDescent="0.25">
      <c r="A59" s="10" t="str">
        <f>line!A11</f>
        <v/>
      </c>
      <c r="B59" s="10" t="str">
        <f>line!B11</f>
        <v/>
      </c>
      <c r="C59" s="11" t="str">
        <f>line!C11</f>
        <v/>
      </c>
      <c r="D59" s="10">
        <v>33.5</v>
      </c>
      <c r="E59" s="12">
        <v>1.92</v>
      </c>
      <c r="F59" s="12">
        <v>1.99</v>
      </c>
      <c r="G59" s="11" t="str">
        <f>IF(AND(C59&lt;&gt;"",D59&lt;&gt;""),1-1/(1+EXP(0.0447136*((LN(1/(1-C59)-1)/0.0447136)+D59))),"")</f>
        <v/>
      </c>
      <c r="H59" s="13" t="str">
        <f>IF(OR(G59="",D59=""),"",IF(AND((G59*E59-1)&gt;=0.05,K59=1),coeff!$C$5/coeff!$B$5*(G59*E59-1)/(E59-1),0))</f>
        <v/>
      </c>
      <c r="I59" s="13" t="str">
        <f>IF(OR(G59="",D59=""),"",IF(AND((F59*(1-G59)-1)&gt;=0.05,K59=1),coeff!$C$5/coeff!$B$5*(F59*(1-G59)-1)/(F59-1),0))</f>
        <v/>
      </c>
      <c r="J59" s="18" t="str">
        <f>IF(OR(D59="",G59=""),"",IF((G59*E59-1)&gt;0,1000*(G59*E59-1)/(E59-1)*G59*(E59-1)-(1-G59)*1000*(G59*E59-1)/(E59-1),IF(((1-G59)*F59-1)&gt;0,1000*((1-G59)*F59-1)/(F59-1)*(1-G59)*(F59-1)-G59*1000*((1-G59)*F59-1)/(F59-1),0)))</f>
        <v/>
      </c>
      <c r="K59" s="19">
        <f>IF(J59=MAX($J$59:$J$64),1,0)</f>
        <v>0</v>
      </c>
    </row>
    <row r="60" spans="1:11" x14ac:dyDescent="0.25">
      <c r="C60" s="11" t="str">
        <f>C59</f>
        <v/>
      </c>
      <c r="D60" s="10">
        <v>34.5</v>
      </c>
      <c r="E60" s="10">
        <v>1.89</v>
      </c>
      <c r="F60" s="10">
        <v>2</v>
      </c>
      <c r="G60" s="11" t="str">
        <f t="shared" ref="G60:G64" si="29">IF(AND(C60&lt;&gt;"",D60&lt;&gt;""),1-1/(1+EXP(0.0447136*((LN(1/(1-C60)-1)/0.0447136)+D60))),"")</f>
        <v/>
      </c>
      <c r="H60" s="13" t="str">
        <f>IF(OR(G60="",D60=""),"",IF(AND((G60*E60-1)&gt;=0.05,K60=1),coeff!$C$5/coeff!$B$5*(G60*E60-1)/(E60-1),0))</f>
        <v/>
      </c>
      <c r="I60" s="13" t="str">
        <f>IF(OR(G60="",D60=""),"",IF(AND((F60*(1-G60)-1)&gt;=0.05,K60=1),coeff!$C$5/coeff!$B$5*(F60*(1-G60)-1)/(F60-1),0))</f>
        <v/>
      </c>
      <c r="J60" s="18" t="str">
        <f t="shared" ref="J60:J64" si="30">IF(OR(D60="",G60=""),"",IF((G60*E60-1)&gt;0,1000*(G60*E60-1)/(E60-1)*G60*(E60-1)-(1-G60)*1000*(G60*E60-1)/(E60-1),IF(((1-G60)*F60-1)&gt;0,1000*((1-G60)*F60-1)/(F60-1)*(1-G60)*(F60-1)-G60*1000*((1-G60)*F60-1)/(F60-1),0)))</f>
        <v/>
      </c>
      <c r="K60" s="19">
        <f t="shared" ref="K60:K64" si="31">IF(J60=MAX($J$59:$J$64),1,0)</f>
        <v>0</v>
      </c>
    </row>
    <row r="61" spans="1:11" x14ac:dyDescent="0.25">
      <c r="C61" s="11" t="str">
        <f t="shared" ref="C61:C64" si="32">C60</f>
        <v/>
      </c>
      <c r="D61" s="10">
        <v>30.5</v>
      </c>
      <c r="E61" s="10">
        <v>2.0499999999999998</v>
      </c>
      <c r="F61" s="10">
        <v>1.9</v>
      </c>
      <c r="G61" s="11" t="str">
        <f t="shared" si="29"/>
        <v/>
      </c>
      <c r="H61" s="13" t="str">
        <f>IF(OR(G61="",D61=""),"",IF(AND((G61*E61-1)&gt;=0.05,K61=1),coeff!$C$5/coeff!$B$5*(G61*E61-1)/(E61-1),0))</f>
        <v/>
      </c>
      <c r="I61" s="13" t="str">
        <f>IF(OR(G61="",D61=""),"",IF(AND((F61*(1-G61)-1)&gt;=0.05,K61=1),coeff!$C$5/coeff!$B$5*(F61*(1-G61)-1)/(F61-1),0))</f>
        <v/>
      </c>
      <c r="J61" s="18" t="str">
        <f t="shared" si="30"/>
        <v/>
      </c>
      <c r="K61" s="19">
        <f t="shared" si="31"/>
        <v>0</v>
      </c>
    </row>
    <row r="62" spans="1:11" x14ac:dyDescent="0.25">
      <c r="C62" s="11" t="str">
        <f t="shared" si="32"/>
        <v/>
      </c>
      <c r="D62" s="10">
        <v>31.5</v>
      </c>
      <c r="E62" s="10">
        <v>2</v>
      </c>
      <c r="F62" s="10">
        <v>1.91</v>
      </c>
      <c r="G62" s="11" t="str">
        <f t="shared" si="29"/>
        <v/>
      </c>
      <c r="H62" s="13" t="str">
        <f>IF(OR(G62="",D62=""),"",IF(AND((G62*E62-1)&gt;=0.05,K62=1),coeff!$C$5/coeff!$B$5*(G62*E62-1)/(E62-1),0))</f>
        <v/>
      </c>
      <c r="I62" s="13" t="str">
        <f>IF(OR(G62="",D62=""),"",IF(AND((F62*(1-G62)-1)&gt;=0.05,K62=1),coeff!$C$5/coeff!$B$5*(F62*(1-G62)-1)/(F62-1),0))</f>
        <v/>
      </c>
      <c r="J62" s="18" t="str">
        <f t="shared" si="30"/>
        <v/>
      </c>
      <c r="K62" s="19">
        <f t="shared" si="31"/>
        <v>0</v>
      </c>
    </row>
    <row r="63" spans="1:11" x14ac:dyDescent="0.25">
      <c r="C63" s="11" t="str">
        <f t="shared" si="32"/>
        <v/>
      </c>
      <c r="D63" s="10">
        <v>31.5</v>
      </c>
      <c r="E63" s="10">
        <v>2</v>
      </c>
      <c r="F63" s="10">
        <v>1.91</v>
      </c>
      <c r="G63" s="11" t="str">
        <f t="shared" si="29"/>
        <v/>
      </c>
      <c r="H63" s="13" t="str">
        <f>IF(OR(G63="",D63=""),"",IF(AND((G63*E63-1)&gt;=0.05,K63=1),coeff!$C$5/coeff!$B$5*(G63*E63-1)/(E63-1),0))</f>
        <v/>
      </c>
      <c r="I63" s="13" t="str">
        <f>IF(OR(G63="",D63=""),"",IF(AND((F63*(1-G63)-1)&gt;=0.05,K63=1),coeff!$C$5/coeff!$B$5*(F63*(1-G63)-1)/(F63-1),0))</f>
        <v/>
      </c>
      <c r="J63" s="18" t="str">
        <f t="shared" si="30"/>
        <v/>
      </c>
      <c r="K63" s="19">
        <f t="shared" si="31"/>
        <v>0</v>
      </c>
    </row>
    <row r="64" spans="1:11" x14ac:dyDescent="0.25">
      <c r="C64" s="11" t="str">
        <f t="shared" si="32"/>
        <v/>
      </c>
      <c r="D64" s="10">
        <v>31.5</v>
      </c>
      <c r="E64" s="10">
        <v>2</v>
      </c>
      <c r="F64" s="10">
        <v>1.91</v>
      </c>
      <c r="G64" s="11" t="str">
        <f t="shared" si="29"/>
        <v/>
      </c>
      <c r="H64" s="13" t="str">
        <f>IF(OR(G64="",D64=""),"",IF(AND((G64*E64-1)&gt;=0.05,K64=1),coeff!$C$5/coeff!$B$5*(G64*E64-1)/(E64-1),0))</f>
        <v/>
      </c>
      <c r="I64" s="13" t="str">
        <f>IF(OR(G64="",D64=""),"",IF(AND((F64*(1-G64)-1)&gt;=0.05,K64=1),coeff!$C$5/coeff!$B$5*(F64*(1-G64)-1)/(F64-1),0))</f>
        <v/>
      </c>
      <c r="J64" s="18" t="str">
        <f t="shared" si="30"/>
        <v/>
      </c>
      <c r="K64" s="19">
        <f t="shared" si="31"/>
        <v>0</v>
      </c>
    </row>
    <row r="66" spans="1:11" x14ac:dyDescent="0.25">
      <c r="A66" s="8" t="s">
        <v>0</v>
      </c>
      <c r="B66" s="8" t="s">
        <v>1</v>
      </c>
      <c r="C66" s="9" t="s">
        <v>2</v>
      </c>
      <c r="D66" s="8" t="s">
        <v>13</v>
      </c>
      <c r="E66" s="8" t="s">
        <v>9</v>
      </c>
      <c r="F66" s="8" t="s">
        <v>10</v>
      </c>
      <c r="G66" s="9" t="s">
        <v>14</v>
      </c>
      <c r="H66" s="8" t="s">
        <v>11</v>
      </c>
      <c r="I66" s="8" t="s">
        <v>12</v>
      </c>
      <c r="J66" s="16" t="s">
        <v>41</v>
      </c>
      <c r="K66" s="17" t="s">
        <v>40</v>
      </c>
    </row>
    <row r="67" spans="1:11" x14ac:dyDescent="0.25">
      <c r="A67" s="10" t="str">
        <f>line!A12</f>
        <v/>
      </c>
      <c r="B67" s="10" t="str">
        <f>line!B12</f>
        <v/>
      </c>
      <c r="C67" s="11" t="str">
        <f>line!C12</f>
        <v/>
      </c>
      <c r="D67" s="10">
        <v>33.5</v>
      </c>
      <c r="E67" s="12">
        <v>1.92</v>
      </c>
      <c r="F67" s="12">
        <v>1.99</v>
      </c>
      <c r="G67" s="11" t="str">
        <f>IF(AND(C67&lt;&gt;"",D67&lt;&gt;""),1-1/(1+EXP(0.0447136*((LN(1/(1-C67)-1)/0.0447136)+D67))),"")</f>
        <v/>
      </c>
      <c r="H67" s="13" t="str">
        <f>IF(OR(G67="",D67=""),"",IF(AND((G67*E67-1)&gt;=0.05,K67=1),coeff!$C$5/coeff!$B$5*(G67*E67-1)/(E67-1),0))</f>
        <v/>
      </c>
      <c r="I67" s="13" t="str">
        <f>IF(OR(G67="",D67=""),"",IF(AND((F67*(1-G67)-1)&gt;=0.05,K67=1),coeff!$C$5/coeff!$B$5*(F67*(1-G67)-1)/(F67-1),0))</f>
        <v/>
      </c>
      <c r="J67" s="18" t="str">
        <f>IF(OR(D67="",G67=""),"",IF((G67*E67-1)&gt;0,1000*(G67*E67-1)/(E67-1)*G67*(E67-1)-(1-G67)*1000*(G67*E67-1)/(E67-1),IF(((1-G67)*F67-1)&gt;0,1000*((1-G67)*F67-1)/(F67-1)*(1-G67)*(F67-1)-G67*1000*((1-G67)*F67-1)/(F67-1),0)))</f>
        <v/>
      </c>
      <c r="K67" s="19">
        <f>IF(J67=MAX($J$67:$J$72),1,0)</f>
        <v>0</v>
      </c>
    </row>
    <row r="68" spans="1:11" x14ac:dyDescent="0.25">
      <c r="C68" s="11" t="str">
        <f>C67</f>
        <v/>
      </c>
      <c r="D68" s="10">
        <v>34.5</v>
      </c>
      <c r="E68" s="10">
        <v>1.89</v>
      </c>
      <c r="F68" s="10">
        <v>2</v>
      </c>
      <c r="G68" s="11" t="str">
        <f t="shared" ref="G68:G72" si="33">IF(AND(C68&lt;&gt;"",D68&lt;&gt;""),1-1/(1+EXP(0.0447136*((LN(1/(1-C68)-1)/0.0447136)+D68))),"")</f>
        <v/>
      </c>
      <c r="H68" s="13" t="str">
        <f>IF(OR(G68="",D68=""),"",IF(AND((G68*E68-1)&gt;=0.05,K68=1),coeff!$C$5/coeff!$B$5*(G68*E68-1)/(E68-1),0))</f>
        <v/>
      </c>
      <c r="I68" s="13" t="str">
        <f>IF(OR(G68="",D68=""),"",IF(AND((F68*(1-G68)-1)&gt;=0.05,K68=1),coeff!$C$5/coeff!$B$5*(F68*(1-G68)-1)/(F68-1),0))</f>
        <v/>
      </c>
      <c r="J68" s="18" t="str">
        <f t="shared" ref="J68:J72" si="34">IF(OR(D68="",G68=""),"",IF((G68*E68-1)&gt;0,1000*(G68*E68-1)/(E68-1)*G68*(E68-1)-(1-G68)*1000*(G68*E68-1)/(E68-1),IF(((1-G68)*F68-1)&gt;0,1000*((1-G68)*F68-1)/(F68-1)*(1-G68)*(F68-1)-G68*1000*((1-G68)*F68-1)/(F68-1),0)))</f>
        <v/>
      </c>
      <c r="K68" s="19">
        <f t="shared" ref="K68:K72" si="35">IF(J68=MAX($J$67:$J$72),1,0)</f>
        <v>0</v>
      </c>
    </row>
    <row r="69" spans="1:11" x14ac:dyDescent="0.25">
      <c r="C69" s="11" t="str">
        <f t="shared" ref="C69:C72" si="36">C68</f>
        <v/>
      </c>
      <c r="D69" s="10">
        <v>30.5</v>
      </c>
      <c r="E69" s="10">
        <v>2.0499999999999998</v>
      </c>
      <c r="F69" s="10">
        <v>1.9</v>
      </c>
      <c r="G69" s="11" t="str">
        <f t="shared" si="33"/>
        <v/>
      </c>
      <c r="H69" s="13" t="str">
        <f>IF(OR(G69="",D69=""),"",IF(AND((G69*E69-1)&gt;=0.05,K69=1),coeff!$C$5/coeff!$B$5*(G69*E69-1)/(E69-1),0))</f>
        <v/>
      </c>
      <c r="I69" s="13" t="str">
        <f>IF(OR(G69="",D69=""),"",IF(AND((F69*(1-G69)-1)&gt;=0.05,K69=1),coeff!$C$5/coeff!$B$5*(F69*(1-G69)-1)/(F69-1),0))</f>
        <v/>
      </c>
      <c r="J69" s="18" t="str">
        <f t="shared" si="34"/>
        <v/>
      </c>
      <c r="K69" s="19">
        <f t="shared" si="35"/>
        <v>0</v>
      </c>
    </row>
    <row r="70" spans="1:11" x14ac:dyDescent="0.25">
      <c r="C70" s="11" t="str">
        <f t="shared" si="36"/>
        <v/>
      </c>
      <c r="D70" s="10">
        <v>31.5</v>
      </c>
      <c r="E70" s="10">
        <v>2</v>
      </c>
      <c r="F70" s="10">
        <v>1.91</v>
      </c>
      <c r="G70" s="11" t="str">
        <f t="shared" si="33"/>
        <v/>
      </c>
      <c r="H70" s="13" t="str">
        <f>IF(OR(G70="",D70=""),"",IF(AND((G70*E70-1)&gt;=0.05,K70=1),coeff!$C$5/coeff!$B$5*(G70*E70-1)/(E70-1),0))</f>
        <v/>
      </c>
      <c r="I70" s="13" t="str">
        <f>IF(OR(G70="",D70=""),"",IF(AND((F70*(1-G70)-1)&gt;=0.05,K70=1),coeff!$C$5/coeff!$B$5*(F70*(1-G70)-1)/(F70-1),0))</f>
        <v/>
      </c>
      <c r="J70" s="18" t="str">
        <f t="shared" si="34"/>
        <v/>
      </c>
      <c r="K70" s="19">
        <f t="shared" si="35"/>
        <v>0</v>
      </c>
    </row>
    <row r="71" spans="1:11" x14ac:dyDescent="0.25">
      <c r="C71" s="11" t="str">
        <f t="shared" si="36"/>
        <v/>
      </c>
      <c r="D71" s="10">
        <v>31.5</v>
      </c>
      <c r="E71" s="10">
        <v>2</v>
      </c>
      <c r="F71" s="10">
        <v>1.91</v>
      </c>
      <c r="G71" s="11" t="str">
        <f t="shared" si="33"/>
        <v/>
      </c>
      <c r="H71" s="13" t="str">
        <f>IF(OR(G71="",D71=""),"",IF(AND((G71*E71-1)&gt;=0.05,K71=1),coeff!$C$5/coeff!$B$5*(G71*E71-1)/(E71-1),0))</f>
        <v/>
      </c>
      <c r="I71" s="13" t="str">
        <f>IF(OR(G71="",D71=""),"",IF(AND((F71*(1-G71)-1)&gt;=0.05,K71=1),coeff!$C$5/coeff!$B$5*(F71*(1-G71)-1)/(F71-1),0))</f>
        <v/>
      </c>
      <c r="J71" s="18" t="str">
        <f t="shared" si="34"/>
        <v/>
      </c>
      <c r="K71" s="19">
        <f t="shared" si="35"/>
        <v>0</v>
      </c>
    </row>
    <row r="72" spans="1:11" x14ac:dyDescent="0.25">
      <c r="C72" s="11" t="str">
        <f t="shared" si="36"/>
        <v/>
      </c>
      <c r="D72" s="10">
        <v>31.5</v>
      </c>
      <c r="E72" s="10">
        <v>2</v>
      </c>
      <c r="F72" s="10">
        <v>1.91</v>
      </c>
      <c r="G72" s="11" t="str">
        <f t="shared" si="33"/>
        <v/>
      </c>
      <c r="H72" s="13" t="str">
        <f>IF(OR(G72="",D72=""),"",IF(AND((G72*E72-1)&gt;=0.05,K72=1),coeff!$C$5/coeff!$B$5*(G72*E72-1)/(E72-1),0))</f>
        <v/>
      </c>
      <c r="I72" s="13" t="str">
        <f>IF(OR(G72="",D72=""),"",IF(AND((F72*(1-G72)-1)&gt;=0.05,K72=1),coeff!$C$5/coeff!$B$5*(F72*(1-G72)-1)/(F72-1),0))</f>
        <v/>
      </c>
      <c r="J72" s="18" t="str">
        <f t="shared" si="34"/>
        <v/>
      </c>
      <c r="K72" s="19">
        <f t="shared" si="35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M21"/>
  <sheetViews>
    <sheetView workbookViewId="0">
      <selection activeCell="D1" sqref="A1:E1048576"/>
    </sheetView>
  </sheetViews>
  <sheetFormatPr defaultRowHeight="15" x14ac:dyDescent="0.25"/>
  <cols>
    <col min="1" max="1" width="16.7109375" bestFit="1" customWidth="1"/>
    <col min="2" max="3" width="8.28515625" bestFit="1" customWidth="1"/>
    <col min="4" max="4" width="8.7109375" bestFit="1" customWidth="1"/>
    <col min="6" max="6" width="11.7109375" bestFit="1" customWidth="1"/>
    <col min="7" max="7" width="11.28515625" bestFit="1" customWidth="1"/>
    <col min="8" max="8" width="12.140625" bestFit="1" customWidth="1"/>
    <col min="9" max="9" width="12.5703125" bestFit="1" customWidth="1"/>
    <col min="10" max="10" width="11.140625" bestFit="1" customWidth="1"/>
    <col min="11" max="11" width="10.7109375" bestFit="1" customWidth="1"/>
    <col min="12" max="12" width="11.5703125" bestFit="1" customWidth="1"/>
    <col min="13" max="13" width="12" bestFit="1" customWidth="1"/>
  </cols>
  <sheetData>
    <row r="3" spans="1:13" s="3" customFormat="1" x14ac:dyDescent="0.2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35</v>
      </c>
      <c r="J3" s="3" t="s">
        <v>36</v>
      </c>
      <c r="K3" s="3" t="s">
        <v>37</v>
      </c>
      <c r="L3" s="3" t="s">
        <v>38</v>
      </c>
      <c r="M3" s="3" t="s">
        <v>39</v>
      </c>
    </row>
    <row r="4" spans="1:13" x14ac:dyDescent="0.25">
      <c r="A4" t="s">
        <v>19</v>
      </c>
      <c r="B4" s="1">
        <v>0.13900000000000001</v>
      </c>
      <c r="C4" s="1">
        <v>0.45500000000000002</v>
      </c>
      <c r="D4" s="1">
        <v>0.74099999999999999</v>
      </c>
      <c r="E4" s="1">
        <v>0</v>
      </c>
      <c r="J4" t="str">
        <f>IF(F4="","",IF((F4*B4-1)&gt;=0.05,coeff!$C$6/coeff!$B$6*(F4*B4-1)/(F4-1),0))</f>
        <v/>
      </c>
      <c r="K4" t="str">
        <f>IF(G4="","",IF((G4*C4-1)&gt;=0.05,coeff!$C$6/coeff!$B$6*(G4*C4-1)/(G4-1),0))</f>
        <v/>
      </c>
      <c r="L4" t="str">
        <f>IF(H4="","",IF((H4*D4-1)&gt;=0.05,coeff!$C$6/coeff!$B$6*(H4*D4-1)/(H4-1),0))</f>
        <v/>
      </c>
      <c r="M4" t="str">
        <f>IF(I4="","",IF((I4*E4-1)&gt;=0.05,coeff!$C$6/coeff!$B$6*(I4*E4-1)/(I4-1),0))</f>
        <v/>
      </c>
    </row>
    <row r="5" spans="1:13" x14ac:dyDescent="0.25">
      <c r="A5" t="s">
        <v>17</v>
      </c>
      <c r="B5" s="1">
        <v>0</v>
      </c>
      <c r="C5" s="1">
        <v>0.01</v>
      </c>
      <c r="D5" s="1">
        <v>6.9000000000000006E-2</v>
      </c>
      <c r="E5" s="1">
        <v>0.17499999999999999</v>
      </c>
      <c r="J5" t="str">
        <f>IF(F5="","",IF((F5*B5-1)&gt;=0.05,coeff!$C$6/coeff!$B$6*(F5*B5-1)/(F5-1),0))</f>
        <v/>
      </c>
      <c r="K5" t="str">
        <f>IF(G5="","",IF((G5*C5-1)&gt;=0.05,coeff!$C$6/coeff!$B$6*(G5*C5-1)/(G5-1),0))</f>
        <v/>
      </c>
      <c r="L5" t="str">
        <f>IF(H5="","",IF((H5*D5-1)&gt;=0.05,coeff!$C$6/coeff!$B$6*(H5*D5-1)/(H5-1),0))</f>
        <v/>
      </c>
      <c r="M5" t="str">
        <f>IF(I5="","",IF((I5*E5-1)&gt;=0.05,coeff!$C$6/coeff!$B$6*(I5*E5-1)/(I5-1),0))</f>
        <v/>
      </c>
    </row>
    <row r="6" spans="1:13" x14ac:dyDescent="0.25">
      <c r="A6" t="s">
        <v>3</v>
      </c>
      <c r="B6" s="1">
        <v>3.0000000000000001E-3</v>
      </c>
      <c r="C6" s="1">
        <v>1.2E-2</v>
      </c>
      <c r="D6" s="1">
        <v>7.6999999999999999E-2</v>
      </c>
      <c r="E6" s="1">
        <v>0.217</v>
      </c>
      <c r="J6" t="str">
        <f>IF(F6="","",IF((F6*B6-1)&gt;=0.05,coeff!$C$6/coeff!$B$6*(F6*B6-1)/(F6-1),0))</f>
        <v/>
      </c>
      <c r="K6" t="str">
        <f>IF(G6="","",IF((G6*C6-1)&gt;=0.05,coeff!$C$6/coeff!$B$6*(G6*C6-1)/(G6-1),0))</f>
        <v/>
      </c>
      <c r="L6" t="str">
        <f>IF(H6="","",IF((H6*D6-1)&gt;=0.05,coeff!$C$6/coeff!$B$6*(H6*D6-1)/(H6-1),0))</f>
        <v/>
      </c>
      <c r="M6" t="str">
        <f>IF(I6="","",IF((I6*E6-1)&gt;=0.05,coeff!$C$6/coeff!$B$6*(I6*E6-1)/(I6-1),0))</f>
        <v/>
      </c>
    </row>
    <row r="7" spans="1:13" x14ac:dyDescent="0.25">
      <c r="A7" t="s">
        <v>23</v>
      </c>
      <c r="B7" s="1">
        <v>4.4999999999999998E-2</v>
      </c>
      <c r="C7" s="1">
        <v>0.25</v>
      </c>
      <c r="D7" s="1">
        <v>0.55600000000000005</v>
      </c>
      <c r="E7" s="1">
        <v>1.4E-2</v>
      </c>
      <c r="J7" t="str">
        <f>IF(F7="","",IF((F7*B7-1)&gt;=0.05,coeff!$C$6/coeff!$B$6*(F7*B7-1)/(F7-1),0))</f>
        <v/>
      </c>
      <c r="K7" t="str">
        <f>IF(G7="","",IF((G7*C7-1)&gt;=0.05,coeff!$C$6/coeff!$B$6*(G7*C7-1)/(G7-1),0))</f>
        <v/>
      </c>
      <c r="L7" t="str">
        <f>IF(H7="","",IF((H7*D7-1)&gt;=0.05,coeff!$C$6/coeff!$B$6*(H7*D7-1)/(H7-1),0))</f>
        <v/>
      </c>
      <c r="M7" t="str">
        <f>IF(I7="","",IF((I7*E7-1)&gt;=0.05,coeff!$C$6/coeff!$B$6*(I7*E7-1)/(I7-1),0))</f>
        <v/>
      </c>
    </row>
    <row r="8" spans="1:13" x14ac:dyDescent="0.25">
      <c r="A8" t="s">
        <v>25</v>
      </c>
      <c r="B8" s="1">
        <v>1E-3</v>
      </c>
      <c r="C8" s="1">
        <v>1.7999999999999999E-2</v>
      </c>
      <c r="D8" s="1">
        <v>0.104</v>
      </c>
      <c r="E8" s="1">
        <v>0.154</v>
      </c>
      <c r="J8" t="str">
        <f>IF(F8="","",IF((F8*B8-1)&gt;=0.05,coeff!$C$6/coeff!$B$6*(F8*B8-1)/(F8-1),0))</f>
        <v/>
      </c>
      <c r="K8" t="str">
        <f>IF(G8="","",IF((G8*C8-1)&gt;=0.05,coeff!$C$6/coeff!$B$6*(G8*C8-1)/(G8-1),0))</f>
        <v/>
      </c>
      <c r="L8" t="str">
        <f>IF(H8="","",IF((H8*D8-1)&gt;=0.05,coeff!$C$6/coeff!$B$6*(H8*D8-1)/(H8-1),0))</f>
        <v/>
      </c>
      <c r="M8" t="str">
        <f>IF(I8="","",IF((I8*E8-1)&gt;=0.05,coeff!$C$6/coeff!$B$6*(I8*E8-1)/(I8-1),0))</f>
        <v/>
      </c>
    </row>
    <row r="9" spans="1:13" x14ac:dyDescent="0.25">
      <c r="A9" t="s">
        <v>6</v>
      </c>
      <c r="B9" s="1">
        <v>9.0999999999999998E-2</v>
      </c>
      <c r="C9" s="1">
        <v>0.4</v>
      </c>
      <c r="D9" s="1">
        <v>0.71399999999999997</v>
      </c>
      <c r="E9" s="1">
        <v>1E-3</v>
      </c>
      <c r="J9" t="str">
        <f>IF(F9="","",IF((F9*B9-1)&gt;=0.05,coeff!$C$6/coeff!$B$6*(F9*B9-1)/(F9-1),0))</f>
        <v/>
      </c>
      <c r="K9" t="str">
        <f>IF(G9="","",IF((G9*C9-1)&gt;=0.05,coeff!$C$6/coeff!$B$6*(G9*C9-1)/(G9-1),0))</f>
        <v/>
      </c>
      <c r="L9" t="str">
        <f>IF(H9="","",IF((H9*D9-1)&gt;=0.05,coeff!$C$6/coeff!$B$6*(H9*D9-1)/(H9-1),0))</f>
        <v/>
      </c>
      <c r="M9" t="str">
        <f>IF(I9="","",IF((I9*E9-1)&gt;=0.05,coeff!$C$6/coeff!$B$6*(I9*E9-1)/(I9-1),0))</f>
        <v/>
      </c>
    </row>
    <row r="10" spans="1:13" x14ac:dyDescent="0.25">
      <c r="A10" t="s">
        <v>21</v>
      </c>
      <c r="B10" s="1">
        <v>7.3999999999999996E-2</v>
      </c>
      <c r="C10" s="1">
        <v>0.38500000000000001</v>
      </c>
      <c r="D10" s="1">
        <v>0.71399999999999997</v>
      </c>
      <c r="E10" s="1">
        <v>3.0000000000000001E-3</v>
      </c>
      <c r="J10" t="str">
        <f>IF(F10="","",IF((F10*B10-1)&gt;=0.05,coeff!$C$6/coeff!$B$6*(F10*B10-1)/(F10-1),0))</f>
        <v/>
      </c>
      <c r="K10" t="str">
        <f>IF(G10="","",IF((G10*C10-1)&gt;=0.05,coeff!$C$6/coeff!$B$6*(G10*C10-1)/(G10-1),0))</f>
        <v/>
      </c>
      <c r="L10" t="str">
        <f>IF(H10="","",IF((H10*D10-1)&gt;=0.05,coeff!$C$6/coeff!$B$6*(H10*D10-1)/(H10-1),0))</f>
        <v/>
      </c>
      <c r="M10" t="str">
        <f>IF(I10="","",IF((I10*E10-1)&gt;=0.05,coeff!$C$6/coeff!$B$6*(I10*E10-1)/(I10-1),0))</f>
        <v/>
      </c>
    </row>
    <row r="11" spans="1:13" x14ac:dyDescent="0.25">
      <c r="A11" t="s">
        <v>16</v>
      </c>
      <c r="B11" s="1">
        <v>8.0000000000000002E-3</v>
      </c>
      <c r="C11" s="1">
        <v>6.0999999999999999E-2</v>
      </c>
      <c r="D11" s="1">
        <v>0.217</v>
      </c>
      <c r="E11" s="1">
        <v>6.9000000000000006E-2</v>
      </c>
      <c r="J11" t="str">
        <f>IF(F11="","",IF((F11*B11-1)&gt;=0.05,coeff!$C$6/coeff!$B$6*(F11*B11-1)/(F11-1),0))</f>
        <v/>
      </c>
      <c r="K11" t="str">
        <f>IF(G11="","",IF((G11*C11-1)&gt;=0.05,coeff!$C$6/coeff!$B$6*(G11*C11-1)/(G11-1),0))</f>
        <v/>
      </c>
      <c r="L11" t="str">
        <f>IF(H11="","",IF((H11*D11-1)&gt;=0.05,coeff!$C$6/coeff!$B$6*(H11*D11-1)/(H11-1),0))</f>
        <v/>
      </c>
      <c r="M11" t="str">
        <f>IF(I11="","",IF((I11*E11-1)&gt;=0.05,coeff!$C$6/coeff!$B$6*(I11*E11-1)/(I11-1),0))</f>
        <v/>
      </c>
    </row>
    <row r="12" spans="1:13" x14ac:dyDescent="0.25">
      <c r="A12" t="s">
        <v>18</v>
      </c>
      <c r="B12" s="1">
        <v>0.02</v>
      </c>
      <c r="C12" s="1">
        <v>8.3000000000000004E-2</v>
      </c>
      <c r="D12" s="1">
        <v>0.28599999999999998</v>
      </c>
      <c r="E12" s="1">
        <v>5.6000000000000001E-2</v>
      </c>
      <c r="J12" t="str">
        <f>IF(F12="","",IF((F12*B12-1)&gt;=0.05,coeff!$C$6/coeff!$B$6*(F12*B12-1)/(F12-1),0))</f>
        <v/>
      </c>
      <c r="K12" t="str">
        <f>IF(G12="","",IF((G12*C12-1)&gt;=0.05,coeff!$C$6/coeff!$B$6*(G12*C12-1)/(G12-1),0))</f>
        <v/>
      </c>
      <c r="L12" t="str">
        <f>IF(H12="","",IF((H12*D12-1)&gt;=0.05,coeff!$C$6/coeff!$B$6*(H12*D12-1)/(H12-1),0))</f>
        <v/>
      </c>
      <c r="M12" t="str">
        <f>IF(I12="","",IF((I12*E12-1)&gt;=0.05,coeff!$C$6/coeff!$B$6*(I12*E12-1)/(I12-1),0))</f>
        <v/>
      </c>
    </row>
    <row r="13" spans="1:13" x14ac:dyDescent="0.25">
      <c r="A13" t="s">
        <v>4</v>
      </c>
      <c r="B13" s="1">
        <v>0.19600000000000001</v>
      </c>
      <c r="C13" s="1">
        <v>0.54100000000000004</v>
      </c>
      <c r="D13" s="1">
        <v>0.80600000000000005</v>
      </c>
      <c r="E13" s="1">
        <v>1E-3</v>
      </c>
      <c r="J13" t="str">
        <f>IF(F13="","",IF((F13*B13-1)&gt;=0.05,coeff!$C$6/coeff!$B$6*(F13*B13-1)/(F13-1),0))</f>
        <v/>
      </c>
      <c r="K13" t="str">
        <f>IF(G13="","",IF((G13*C13-1)&gt;=0.05,coeff!$C$6/coeff!$B$6*(G13*C13-1)/(G13-1),0))</f>
        <v/>
      </c>
      <c r="L13" t="str">
        <f>IF(H13="","",IF((H13*D13-1)&gt;=0.05,coeff!$C$6/coeff!$B$6*(H13*D13-1)/(H13-1),0))</f>
        <v/>
      </c>
      <c r="M13" t="str">
        <f>IF(I13="","",IF((I13*E13-1)&gt;=0.05,coeff!$C$6/coeff!$B$6*(I13*E13-1)/(I13-1),0))</f>
        <v/>
      </c>
    </row>
    <row r="14" spans="1:13" x14ac:dyDescent="0.25">
      <c r="A14" t="s">
        <v>26</v>
      </c>
      <c r="B14" s="1">
        <v>4.0000000000000001E-3</v>
      </c>
      <c r="C14" s="1">
        <v>1.2999999999999999E-2</v>
      </c>
      <c r="D14" s="1">
        <v>9.5000000000000001E-2</v>
      </c>
      <c r="E14" s="1">
        <v>0.13500000000000001</v>
      </c>
      <c r="J14" t="str">
        <f>IF(F14="","",IF((F14*B14-1)&gt;=0.05,coeff!$C$6/coeff!$B$6*(F14*B14-1)/(F14-1),0))</f>
        <v/>
      </c>
      <c r="K14" t="str">
        <f>IF(G14="","",IF((G14*C14-1)&gt;=0.05,coeff!$C$6/coeff!$B$6*(G14*C14-1)/(G14-1),0))</f>
        <v/>
      </c>
      <c r="L14" t="str">
        <f>IF(H14="","",IF((H14*D14-1)&gt;=0.05,coeff!$C$6/coeff!$B$6*(H14*D14-1)/(H14-1),0))</f>
        <v/>
      </c>
      <c r="M14" t="str">
        <f>IF(I14="","",IF((I14*E14-1)&gt;=0.05,coeff!$C$6/coeff!$B$6*(I14*E14-1)/(I14-1),0))</f>
        <v/>
      </c>
    </row>
    <row r="15" spans="1:13" x14ac:dyDescent="0.25">
      <c r="A15" t="s">
        <v>20</v>
      </c>
      <c r="B15" s="1">
        <v>6.7000000000000004E-2</v>
      </c>
      <c r="C15" s="1">
        <v>0.30299999999999999</v>
      </c>
      <c r="D15" s="1">
        <v>0.60599999999999998</v>
      </c>
      <c r="E15" s="1">
        <v>1.2999999999999999E-2</v>
      </c>
      <c r="J15" t="str">
        <f>IF(F15="","",IF((F15*B15-1)&gt;=0.05,coeff!$C$6/coeff!$B$6*(F15*B15-1)/(F15-1),0))</f>
        <v/>
      </c>
      <c r="K15" t="str">
        <f>IF(G15="","",IF((G15*C15-1)&gt;=0.05,coeff!$C$6/coeff!$B$6*(G15*C15-1)/(G15-1),0))</f>
        <v/>
      </c>
      <c r="L15" t="str">
        <f>IF(H15="","",IF((H15*D15-1)&gt;=0.05,coeff!$C$6/coeff!$B$6*(H15*D15-1)/(H15-1),0))</f>
        <v/>
      </c>
      <c r="M15" t="str">
        <f>IF(I15="","",IF((I15*E15-1)&gt;=0.05,coeff!$C$6/coeff!$B$6*(I15*E15-1)/(I15-1),0))</f>
        <v/>
      </c>
    </row>
    <row r="16" spans="1:13" x14ac:dyDescent="0.25">
      <c r="A16" t="s">
        <v>8</v>
      </c>
      <c r="B16" s="1">
        <v>5.6000000000000001E-2</v>
      </c>
      <c r="C16" s="1">
        <v>0.23799999999999999</v>
      </c>
      <c r="D16" s="1">
        <v>0.52600000000000002</v>
      </c>
      <c r="E16" s="1">
        <v>5.0000000000000001E-3</v>
      </c>
      <c r="J16" t="str">
        <f>IF(F16="","",IF((F16*B16-1)&gt;=0.05,coeff!$C$6/coeff!$B$6*(F16*B16-1)/(F16-1),0))</f>
        <v/>
      </c>
      <c r="K16" t="str">
        <f>IF(G16="","",IF((G16*C16-1)&gt;=0.05,coeff!$C$6/coeff!$B$6*(G16*C16-1)/(G16-1),0))</f>
        <v/>
      </c>
      <c r="L16" t="str">
        <f>IF(H16="","",IF((H16*D16-1)&gt;=0.05,coeff!$C$6/coeff!$B$6*(H16*D16-1)/(H16-1),0))</f>
        <v/>
      </c>
      <c r="M16" t="str">
        <f>IF(I16="","",IF((I16*E16-1)&gt;=0.05,coeff!$C$6/coeff!$B$6*(I16*E16-1)/(I16-1),0))</f>
        <v/>
      </c>
    </row>
    <row r="17" spans="1:13" x14ac:dyDescent="0.25">
      <c r="A17" t="s">
        <v>5</v>
      </c>
      <c r="B17" s="1">
        <v>0.112</v>
      </c>
      <c r="C17" s="1">
        <v>0.5</v>
      </c>
      <c r="D17" s="1">
        <v>0.79400000000000004</v>
      </c>
      <c r="E17" s="1">
        <v>2E-3</v>
      </c>
      <c r="J17" t="str">
        <f>IF(F17="","",IF((F17*B17-1)&gt;=0.05,coeff!$C$6/coeff!$B$6*(F17*B17-1)/(F17-1),0))</f>
        <v/>
      </c>
      <c r="K17" t="str">
        <f>IF(G17="","",IF((G17*C17-1)&gt;=0.05,coeff!$C$6/coeff!$B$6*(G17*C17-1)/(G17-1),0))</f>
        <v/>
      </c>
      <c r="L17" t="str">
        <f>IF(H17="","",IF((H17*D17-1)&gt;=0.05,coeff!$C$6/coeff!$B$6*(H17*D17-1)/(H17-1),0))</f>
        <v/>
      </c>
      <c r="M17" t="str">
        <f>IF(I17="","",IF((I17*E17-1)&gt;=0.05,coeff!$C$6/coeff!$B$6*(I17*E17-1)/(I17-1),0))</f>
        <v/>
      </c>
    </row>
    <row r="18" spans="1:13" x14ac:dyDescent="0.25">
      <c r="A18" t="s">
        <v>22</v>
      </c>
      <c r="B18" s="1">
        <v>2E-3</v>
      </c>
      <c r="C18" s="1">
        <v>1.7000000000000001E-2</v>
      </c>
      <c r="D18" s="1">
        <v>0.1</v>
      </c>
      <c r="E18" s="1">
        <v>0.11899999999999999</v>
      </c>
      <c r="J18" t="str">
        <f>IF(F18="","",IF((F18*B18-1)&gt;=0.05,coeff!$C$6/coeff!$B$6*(F18*B18-1)/(F18-1),0))</f>
        <v/>
      </c>
      <c r="K18" t="str">
        <f>IF(G18="","",IF((G18*C18-1)&gt;=0.05,coeff!$C$6/coeff!$B$6*(G18*C18-1)/(G18-1),0))</f>
        <v/>
      </c>
      <c r="L18" t="str">
        <f>IF(H18="","",IF((H18*D18-1)&gt;=0.05,coeff!$C$6/coeff!$B$6*(H18*D18-1)/(H18-1),0))</f>
        <v/>
      </c>
      <c r="M18" t="str">
        <f>IF(I18="","",IF((I18*E18-1)&gt;=0.05,coeff!$C$6/coeff!$B$6*(I18*E18-1)/(I18-1),0))</f>
        <v/>
      </c>
    </row>
    <row r="19" spans="1:13" x14ac:dyDescent="0.25">
      <c r="A19" t="s">
        <v>7</v>
      </c>
      <c r="B19" s="1">
        <v>6.9000000000000006E-2</v>
      </c>
      <c r="C19" s="1">
        <v>0.27800000000000002</v>
      </c>
      <c r="D19" s="1">
        <v>0.60599999999999998</v>
      </c>
      <c r="E19" s="1">
        <v>8.0000000000000002E-3</v>
      </c>
      <c r="J19" t="str">
        <f>IF(F19="","",IF((F19*B19-1)&gt;=0.05,coeff!$C$6/coeff!$B$6*(F19*B19-1)/(F19-1),0))</f>
        <v/>
      </c>
      <c r="K19" t="str">
        <f>IF(G19="","",IF((G19*C19-1)&gt;=0.05,coeff!$C$6/coeff!$B$6*(G19*C19-1)/(G19-1),0))</f>
        <v/>
      </c>
      <c r="L19" t="str">
        <f>IF(H19="","",IF((H19*D19-1)&gt;=0.05,coeff!$C$6/coeff!$B$6*(H19*D19-1)/(H19-1),0))</f>
        <v/>
      </c>
      <c r="M19" t="str">
        <f>IF(I19="","",IF((I19*E19-1)&gt;=0.05,coeff!$C$6/coeff!$B$6*(I19*E19-1)/(I19-1),0))</f>
        <v/>
      </c>
    </row>
    <row r="20" spans="1:13" x14ac:dyDescent="0.25">
      <c r="A20" t="s">
        <v>15</v>
      </c>
      <c r="B20" s="1">
        <v>7.0999999999999994E-2</v>
      </c>
      <c r="C20" s="1">
        <v>0.24399999999999999</v>
      </c>
      <c r="D20" s="1">
        <v>0.54100000000000004</v>
      </c>
      <c r="E20" s="1">
        <v>1.4E-2</v>
      </c>
      <c r="J20" t="str">
        <f>IF(F20="","",IF((F20*B20-1)&gt;=0.05,coeff!$C$6/coeff!$B$6*(F20*B20-1)/(F20-1),0))</f>
        <v/>
      </c>
      <c r="K20" t="str">
        <f>IF(G20="","",IF((G20*C20-1)&gt;=0.05,coeff!$C$6/coeff!$B$6*(G20*C20-1)/(G20-1),0))</f>
        <v/>
      </c>
      <c r="L20" t="str">
        <f>IF(H20="","",IF((H20*D20-1)&gt;=0.05,coeff!$C$6/coeff!$B$6*(H20*D20-1)/(H20-1),0))</f>
        <v/>
      </c>
      <c r="M20" t="str">
        <f>IF(I20="","",IF((I20*E20-1)&gt;=0.05,coeff!$C$6/coeff!$B$6*(I20*E20-1)/(I20-1),0))</f>
        <v/>
      </c>
    </row>
    <row r="21" spans="1:13" x14ac:dyDescent="0.25">
      <c r="A21" t="s">
        <v>24</v>
      </c>
      <c r="B21" s="1">
        <v>3.5999999999999997E-2</v>
      </c>
      <c r="C21" s="1">
        <v>0.185</v>
      </c>
      <c r="D21" s="1">
        <v>0.41699999999999998</v>
      </c>
      <c r="E21" s="1">
        <v>1.4E-2</v>
      </c>
      <c r="J21" t="str">
        <f>IF(F21="","",IF((F21*B21-1)&gt;=0.05,coeff!$C$6/coeff!$B$6*(F21*B21-1)/(F21-1),0))</f>
        <v/>
      </c>
      <c r="K21" t="str">
        <f>IF(G21="","",IF((G21*C21-1)&gt;=0.05,coeff!$C$6/coeff!$B$6*(G21*C21-1)/(G21-1),0))</f>
        <v/>
      </c>
      <c r="L21" t="str">
        <f>IF(H21="","",IF((H21*D21-1)&gt;=0.05,coeff!$C$6/coeff!$B$6*(H21*D21-1)/(H21-1),0))</f>
        <v/>
      </c>
      <c r="M21" t="str">
        <f>IF(I21="","",IF((I21*E21-1)&gt;=0.05,coeff!$C$6/coeff!$B$6*(I21*E21-1)/(I21-1),0))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coeff</vt:lpstr>
      <vt:lpstr>h2h</vt:lpstr>
      <vt:lpstr>line</vt:lpstr>
      <vt:lpstr>multiple Lines</vt:lpstr>
      <vt:lpstr>futures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bot76</cp:lastModifiedBy>
  <dcterms:created xsi:type="dcterms:W3CDTF">2014-06-13T00:45:28Z</dcterms:created>
  <dcterms:modified xsi:type="dcterms:W3CDTF">2018-03-04T23:14:10Z</dcterms:modified>
</cp:coreProperties>
</file>